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colors7.xml" ContentType="application/vnd.ms-office.chartcolorstyle+xml"/>
  <Override PartName="/xl/charts/style7.xml" ContentType="application/vnd.ms-office.chartstyle+xml"/>
  <Override PartName="/xl/charts/colors5.xml" ContentType="application/vnd.ms-office.chartcolorstyle+xml"/>
  <Override PartName="/xl/charts/style6.xml" ContentType="application/vnd.ms-office.chartstyle+xml"/>
  <Override PartName="/xl/charts/colors6.xml" ContentType="application/vnd.ms-office.chartcolorstyle+xml"/>
  <Override PartName="/xl/charts/style5.xml" ContentType="application/vnd.ms-office.chartstyle+xml"/>
  <Override PartName="/xl/charts/style1.xml" ContentType="application/vnd.ms-office.chartstyle+xml"/>
  <Override PartName="/xl/charts/colors1.xml" ContentType="application/vnd.ms-office.chartcolorstyle+xml"/>
  <Override PartName="/xl/charts/colors2.xml" ContentType="application/vnd.ms-office.chartcolorstyle+xml"/>
  <Override PartName="/xl/charts/colors3.xml" ContentType="application/vnd.ms-office.chartcolorstyle+xml"/>
  <Override PartName="/xl/charts/style4.xml" ContentType="application/vnd.ms-office.chartstyle+xml"/>
  <Override PartName="/xl/charts/colors4.xml" ContentType="application/vnd.ms-office.chartcolorstyle+xml"/>
  <Override PartName="/xl/charts/style3.xml" ContentType="application/vnd.ms-office.chartstyle+xml"/>
  <Override PartName="/xl/charts/style2.xml" ContentType="application/vnd.ms-office.chartsty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7470" windowHeight="5910" firstSheet="1" activeTab="6"/>
  </bookViews>
  <sheets>
    <sheet name="T1" sheetId="1" r:id="rId1"/>
    <sheet name="T2" sheetId="2" r:id="rId2"/>
    <sheet name="T3" sheetId="3" r:id="rId3"/>
    <sheet name="T4" sheetId="4" r:id="rId4"/>
    <sheet name="T5" sheetId="5" r:id="rId5"/>
    <sheet name="Ks famili" sheetId="6" r:id="rId6"/>
    <sheet name="Ks lifeform" sheetId="12" r:id="rId7"/>
    <sheet name="Indeks" sheetId="9" r:id="rId8"/>
    <sheet name="Kekayaan spesies" sheetId="7" r:id="rId9"/>
    <sheet name="1-5" sheetId="8" r:id="rId10"/>
    <sheet name="Ks Spesies" sheetId="10" r:id="rId1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<sst xmlns="http://schemas.openxmlformats.org/spreadsheetml/2006/main" count="3010" uniqueCount="192">
  <si>
    <t>Hari/Tanggal : Selasa 18 Juni 2019</t>
  </si>
  <si>
    <t xml:space="preserve">Jam mulai : </t>
  </si>
  <si>
    <t xml:space="preserve">Frame </t>
  </si>
  <si>
    <t>Genus</t>
  </si>
  <si>
    <t>Nama Spesies</t>
  </si>
  <si>
    <t>Jumlah Koloni</t>
  </si>
  <si>
    <t>Life form</t>
  </si>
  <si>
    <t>CM</t>
  </si>
  <si>
    <t>Favites</t>
  </si>
  <si>
    <t>sp 1</t>
  </si>
  <si>
    <t xml:space="preserve">Favites </t>
  </si>
  <si>
    <t>Porites</t>
  </si>
  <si>
    <t>Goniastrea</t>
  </si>
  <si>
    <t>Goniastrea favulus</t>
  </si>
  <si>
    <t>Favia</t>
  </si>
  <si>
    <t>Koordinat</t>
  </si>
  <si>
    <t>sp 2</t>
  </si>
  <si>
    <t xml:space="preserve">Favia </t>
  </si>
  <si>
    <t>Favites paraflexuosa</t>
  </si>
  <si>
    <t>CE</t>
  </si>
  <si>
    <t>Cyphastrea</t>
  </si>
  <si>
    <t>Acropora</t>
  </si>
  <si>
    <t>CB</t>
  </si>
  <si>
    <t>sp 3</t>
  </si>
  <si>
    <t>Goniasrea favulus</t>
  </si>
  <si>
    <t>Pocillophora</t>
  </si>
  <si>
    <t>Astreopora</t>
  </si>
  <si>
    <t>Goniasrea</t>
  </si>
  <si>
    <t>CS</t>
  </si>
  <si>
    <t>Montipora</t>
  </si>
  <si>
    <t>Favites pentagona</t>
  </si>
  <si>
    <t>sp 4</t>
  </si>
  <si>
    <t>Sp 2</t>
  </si>
  <si>
    <t>Sp 1</t>
  </si>
  <si>
    <t>Favites bestae</t>
  </si>
  <si>
    <t>Heliopora</t>
  </si>
  <si>
    <t>Platygyra</t>
  </si>
  <si>
    <t>Favites abdita</t>
  </si>
  <si>
    <t xml:space="preserve">Goniastrea </t>
  </si>
  <si>
    <t xml:space="preserve">CM </t>
  </si>
  <si>
    <t>Transek ke:</t>
  </si>
  <si>
    <t>S</t>
  </si>
  <si>
    <t>E</t>
  </si>
  <si>
    <t>8 54'37.061''</t>
  </si>
  <si>
    <t>116 17'57.997"</t>
  </si>
  <si>
    <t xml:space="preserve">Transek ke: </t>
  </si>
  <si>
    <t>8 54'35.840''</t>
  </si>
  <si>
    <t>116 17'51.738''</t>
  </si>
  <si>
    <t>8 54'34.265''</t>
  </si>
  <si>
    <t>116 17'49.748''</t>
  </si>
  <si>
    <t>Hari/Tanggal : Jum'at 7 Juni 2019</t>
  </si>
  <si>
    <t>8 54'36.449''</t>
  </si>
  <si>
    <t>116 17'56.120''</t>
  </si>
  <si>
    <t>16,00</t>
  </si>
  <si>
    <t>Hari/Tanggal : Sabtu, 8 Juni 2019</t>
  </si>
  <si>
    <t>Goniastrea aspera</t>
  </si>
  <si>
    <t xml:space="preserve">Goniatrea </t>
  </si>
  <si>
    <t>Symphyllia</t>
  </si>
  <si>
    <t>Symphyllia agaricia</t>
  </si>
  <si>
    <t>Hydnopora</t>
  </si>
  <si>
    <t>Porites solida</t>
  </si>
  <si>
    <t>Koordinat:</t>
  </si>
  <si>
    <t>Goniopora</t>
  </si>
  <si>
    <t xml:space="preserve">CE </t>
  </si>
  <si>
    <t>Acropora crateriformis</t>
  </si>
  <si>
    <t>Species</t>
  </si>
  <si>
    <t>Jml Koloni</t>
  </si>
  <si>
    <t>sp</t>
  </si>
  <si>
    <t>Favites sp 1</t>
  </si>
  <si>
    <t>Pocillophora meandrina</t>
  </si>
  <si>
    <t>8 54'035.834''</t>
  </si>
  <si>
    <t>116 17'55.416''</t>
  </si>
  <si>
    <t>08°54'35"</t>
  </si>
  <si>
    <t>116°17'57"</t>
  </si>
  <si>
    <t>116°17'56"</t>
  </si>
  <si>
    <t>116°17'55"</t>
  </si>
  <si>
    <t>116°17'52"</t>
  </si>
  <si>
    <t>116°17'51"</t>
  </si>
  <si>
    <t xml:space="preserve">Goniopora </t>
  </si>
  <si>
    <t>pi</t>
  </si>
  <si>
    <t>pilnpi</t>
  </si>
  <si>
    <t>lnpi</t>
  </si>
  <si>
    <t>Jumlah</t>
  </si>
  <si>
    <t>H' (Indeks keanekaragaman)</t>
  </si>
  <si>
    <t>E (Indeks Keseragaman)</t>
  </si>
  <si>
    <t>C (Indeks Dominansi)</t>
  </si>
  <si>
    <t xml:space="preserve">No </t>
  </si>
  <si>
    <t>C</t>
  </si>
  <si>
    <t>Famili</t>
  </si>
  <si>
    <t>Acroporidae</t>
  </si>
  <si>
    <t>Pocilloidae</t>
  </si>
  <si>
    <t>Faviidae</t>
  </si>
  <si>
    <t>Meandrinidae</t>
  </si>
  <si>
    <t>Poritidae</t>
  </si>
  <si>
    <t>Mussidae</t>
  </si>
  <si>
    <t>Pocilloporidae</t>
  </si>
  <si>
    <t>Helioporidae</t>
  </si>
  <si>
    <t>Heliopora coerulea</t>
  </si>
  <si>
    <t>No</t>
  </si>
  <si>
    <t>Jml koloni</t>
  </si>
  <si>
    <t>pi^2</t>
  </si>
  <si>
    <t>Acropora sp 1</t>
  </si>
  <si>
    <t>Astreopora sp 1</t>
  </si>
  <si>
    <t>Cyphastrea sp 1</t>
  </si>
  <si>
    <t>Cyphastrea sp 2</t>
  </si>
  <si>
    <t>Jumlah spesies</t>
  </si>
  <si>
    <t>Transek 1</t>
  </si>
  <si>
    <t>Transek 2</t>
  </si>
  <si>
    <t>Transek</t>
  </si>
  <si>
    <t>Transek 3</t>
  </si>
  <si>
    <t>Transek 4</t>
  </si>
  <si>
    <t>Transek 5</t>
  </si>
  <si>
    <t>Acropora sp 2</t>
  </si>
  <si>
    <t>Astreopora sp 2</t>
  </si>
  <si>
    <t>Montipora sp</t>
  </si>
  <si>
    <t>Favites sp 2</t>
  </si>
  <si>
    <t>Favites sp 3</t>
  </si>
  <si>
    <t>Favites sp 4</t>
  </si>
  <si>
    <t>Favia sp 1</t>
  </si>
  <si>
    <t>Favia sp 2</t>
  </si>
  <si>
    <t>Favia sp 3</t>
  </si>
  <si>
    <t>Favia sp 4</t>
  </si>
  <si>
    <t>Platygyra sp</t>
  </si>
  <si>
    <t>Hydnopora sp</t>
  </si>
  <si>
    <t>Pocillophora sp</t>
  </si>
  <si>
    <t>Goniopora sp</t>
  </si>
  <si>
    <t>Porites sp</t>
  </si>
  <si>
    <t>Indeks keanekaragaman</t>
  </si>
  <si>
    <t xml:space="preserve">Rata rata </t>
  </si>
  <si>
    <t>Indeks keseragaman (E)</t>
  </si>
  <si>
    <t>Kuadrat ke-</t>
  </si>
  <si>
    <t>Jlm ind</t>
  </si>
  <si>
    <t>Jml sp</t>
  </si>
  <si>
    <t>Countif</t>
  </si>
  <si>
    <t>Kekayaan Spesies</t>
  </si>
  <si>
    <t>Rata-rata</t>
  </si>
  <si>
    <t>SD</t>
  </si>
  <si>
    <t>Jmlah</t>
  </si>
  <si>
    <t>Jml ind</t>
  </si>
  <si>
    <t>Jmlah sp</t>
  </si>
  <si>
    <t>T1</t>
  </si>
  <si>
    <t>T2</t>
  </si>
  <si>
    <t>T3</t>
  </si>
  <si>
    <t>T4</t>
  </si>
  <si>
    <t>T5</t>
  </si>
  <si>
    <t>Total</t>
  </si>
  <si>
    <t>Rerata</t>
  </si>
  <si>
    <t xml:space="preserve">Total </t>
  </si>
  <si>
    <t>TOTAL</t>
  </si>
  <si>
    <t>Rata-rata Kekayaan Spesies Echinodermata Antar Kuadrat di Pantai Pewaringan dan Pantai Lenggolong. Batang Galat Menunjukkan Standar Deviasi.</t>
  </si>
  <si>
    <t>Perbandingan jumlah koloni/transek</t>
  </si>
  <si>
    <t>Indeks Keanekaragaman (H’)</t>
  </si>
  <si>
    <t>Indeks Keseragaman (J)</t>
  </si>
  <si>
    <t>Indeks Dominansi (C)</t>
  </si>
  <si>
    <t>0,11</t>
  </si>
  <si>
    <t>2,6</t>
  </si>
  <si>
    <t>0,76</t>
  </si>
  <si>
    <t>Lainnya</t>
  </si>
  <si>
    <t>ACD</t>
  </si>
  <si>
    <t>CHL</t>
  </si>
  <si>
    <t>Bentuk Pertumbuhan</t>
  </si>
  <si>
    <t>T1-t5</t>
  </si>
  <si>
    <t xml:space="preserve">sp </t>
  </si>
  <si>
    <t>Psacommora</t>
  </si>
  <si>
    <t>Sideratreidae</t>
  </si>
  <si>
    <t>sp1</t>
  </si>
  <si>
    <t>sp2</t>
  </si>
  <si>
    <t>abdita</t>
  </si>
  <si>
    <t>bestae</t>
  </si>
  <si>
    <t>paraflexuosa</t>
  </si>
  <si>
    <t>pentagona</t>
  </si>
  <si>
    <t>aspera</t>
  </si>
  <si>
    <t>favulus</t>
  </si>
  <si>
    <t>coerulea</t>
  </si>
  <si>
    <t>agaricia</t>
  </si>
  <si>
    <t>meandrina</t>
  </si>
  <si>
    <t>solida</t>
  </si>
  <si>
    <t>humilis</t>
  </si>
  <si>
    <t>Gonistrea sp</t>
  </si>
  <si>
    <t xml:space="preserve">Bentuk pertumbuhan </t>
  </si>
  <si>
    <t>Kode</t>
  </si>
  <si>
    <t>Jumlah Bentuk Pertumbuhan</t>
  </si>
  <si>
    <t>Persen Bentuk Pertumbuhan (%)</t>
  </si>
  <si>
    <t>Goniastrea sp.</t>
  </si>
  <si>
    <t>G. favulus</t>
  </si>
  <si>
    <t>F. abdita</t>
  </si>
  <si>
    <t>F. pentagona</t>
  </si>
  <si>
    <t>Siderastreidae</t>
  </si>
  <si>
    <t>Acropora Menjari</t>
  </si>
  <si>
    <t>Submasif</t>
  </si>
  <si>
    <t>Mengerak</t>
  </si>
  <si>
    <t>Masif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</si>
</sst>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00"/>
    <numFmt numFmtId="165" formatCode="0.00000"/>
    <numFmt numFmtId="166" formatCode="0.0000"/>
    <numFmt numFmtId="167" formatCode="0.0"/>
    <numFmt numFmtId="168" formatCode="0.000000"/>
  </numFmts>
  <fonts count="2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rgb="FF000000"/>
      <name val="Times New Roman"/>
      <family val="1"/>
    </font>
    <font>
      <sz val="12"/>
      <color rgb="FF231F2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231F20"/>
      <name val="Times New Roman"/>
      <family val="1"/>
    </font>
    <font>
      <sz val="10"/>
      <color rgb="FF000000"/>
      <name val="Calibri"/>
      <family val="2"/>
      <scheme val="minor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1"/>
      <color rgb="FF000000"/>
      <name val="Times New Roman"/>
      <family val="1"/>
    </font>
    <font>
      <b/>
      <sz val="10"/>
      <color rgb="FF000000"/>
      <name val="Times New Roman"/>
      <family val="1"/>
    </font>
    <font>
      <strike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231F20"/>
      <name val="Times New Roman"/>
      <family val="1"/>
    </font>
    <font>
      <i/>
      <sz val="10"/>
      <color theme="1"/>
      <name val="Times New Roman"/>
      <family val="1"/>
    </font>
    <font>
      <sz val="9"/>
      <color theme="1" tint="0.35"/>
      <name val="Calibri"/>
      <family val="2"/>
    </font>
    <font>
      <sz val="9"/>
      <color theme="1" tint="0.25"/>
      <name val="Calibri"/>
      <family val="2"/>
    </font>
    <font>
      <sz val="9"/>
      <color rgb="FF000000"/>
      <name val="Times New Roman"/>
      <family val="2"/>
    </font>
    <font>
      <i/>
      <sz val="9"/>
      <color rgb="FF000000"/>
      <name val="Times New Roman"/>
      <family val="2"/>
    </font>
    <font>
      <i/>
      <sz val="9"/>
      <color theme="1" tint="0.35"/>
      <name val="Times New Roman"/>
      <family val="2"/>
    </font>
    <font>
      <sz val="10"/>
      <color theme="1" tint="0.35"/>
      <name val="Times New Roman"/>
      <family val="2"/>
    </font>
    <font>
      <sz val="9"/>
      <color theme="1" tint="0.35"/>
      <name val="Times New Roman"/>
      <family val="2"/>
    </font>
    <font>
      <sz val="10"/>
      <color theme="1" tint="0.35"/>
      <name val="Calibri"/>
      <family val="2"/>
    </font>
    <font>
      <sz val="9"/>
      <color theme="1" tint="0.35"/>
      <name val="+mn-cs"/>
      <family val="2"/>
    </font>
    <font>
      <sz val="9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39998000860214233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/>
      <top style="medium">
        <color rgb="FF000000"/>
      </top>
      <bottom style="medium">
        <color rgb="FF000000"/>
      </bottom>
    </border>
    <border>
      <left/>
      <right/>
      <top/>
      <bottom style="medium">
        <color rgb="FF000000"/>
      </bottom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8">
    <xf numFmtId="0" fontId="0" fillId="0" borderId="0" xfId="0"/>
    <xf numFmtId="0" fontId="2" fillId="0" borderId="1" xfId="0" applyFont="1" applyBorder="1"/>
    <xf numFmtId="0" fontId="2" fillId="0" borderId="0" xfId="0" applyFont="1"/>
    <xf numFmtId="0" fontId="0" fillId="0" borderId="1" xfId="0" applyBorder="1"/>
    <xf numFmtId="20" fontId="2" fillId="0" borderId="1" xfId="0" applyNumberFormat="1" applyFont="1" applyBorder="1"/>
    <xf numFmtId="0" fontId="3" fillId="0" borderId="0" xfId="0" applyFont="1"/>
    <xf numFmtId="0" fontId="3" fillId="0" borderId="1" xfId="0" applyFont="1" applyBorder="1"/>
    <xf numFmtId="0" fontId="3" fillId="0" borderId="0" xfId="0" applyFont="1" applyBorder="1"/>
    <xf numFmtId="0" fontId="2" fillId="0" borderId="0" xfId="0" applyFont="1" applyBorder="1"/>
    <xf numFmtId="20" fontId="2" fillId="0" borderId="0" xfId="0" applyNumberFormat="1" applyFont="1" applyBorder="1"/>
    <xf numFmtId="0" fontId="0" fillId="0" borderId="0" xfId="0" applyBorder="1"/>
    <xf numFmtId="0" fontId="4" fillId="0" borderId="1" xfId="0" applyFont="1" applyBorder="1" applyAlignment="1">
      <alignment horizontal="center" vertical="center"/>
    </xf>
    <xf numFmtId="0" fontId="3" fillId="0" borderId="1" xfId="0" applyFont="1" applyFill="1" applyBorder="1"/>
    <xf numFmtId="0" fontId="5" fillId="0" borderId="0" xfId="0" applyFont="1"/>
    <xf numFmtId="0" fontId="2" fillId="0" borderId="1" xfId="0" applyFont="1" applyFill="1" applyBorder="1"/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/>
    </xf>
    <xf numFmtId="0" fontId="2" fillId="0" borderId="2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center"/>
    </xf>
    <xf numFmtId="164" fontId="2" fillId="0" borderId="0" xfId="0" applyNumberFormat="1" applyFont="1" applyBorder="1"/>
    <xf numFmtId="2" fontId="2" fillId="0" borderId="0" xfId="0" applyNumberFormat="1" applyFont="1" applyBorder="1"/>
    <xf numFmtId="0" fontId="2" fillId="0" borderId="0" xfId="0" applyFont="1" applyFill="1" applyBorder="1"/>
    <xf numFmtId="0" fontId="4" fillId="0" borderId="3" xfId="0" applyFont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4" fillId="0" borderId="3" xfId="0" applyFont="1" applyBorder="1"/>
    <xf numFmtId="0" fontId="0" fillId="0" borderId="4" xfId="0" applyBorder="1"/>
    <xf numFmtId="0" fontId="4" fillId="0" borderId="0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6" fillId="0" borderId="0" xfId="0" applyFont="1"/>
    <xf numFmtId="166" fontId="2" fillId="0" borderId="0" xfId="0" applyNumberFormat="1" applyFont="1"/>
    <xf numFmtId="0" fontId="2" fillId="0" borderId="1" xfId="0" applyFont="1" applyFill="1" applyBorder="1" applyAlignment="1">
      <alignment horizontal="left"/>
    </xf>
    <xf numFmtId="0" fontId="3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166" fontId="2" fillId="0" borderId="0" xfId="0" applyNumberFormat="1" applyFont="1" applyBorder="1"/>
    <xf numFmtId="165" fontId="2" fillId="0" borderId="0" xfId="0" applyNumberFormat="1" applyFont="1" applyBorder="1"/>
    <xf numFmtId="0" fontId="4" fillId="0" borderId="4" xfId="0" applyFont="1" applyBorder="1"/>
    <xf numFmtId="0" fontId="4" fillId="0" borderId="4" xfId="0" applyFont="1" applyBorder="1" applyAlignment="1">
      <alignment horizontal="center" vertical="center"/>
    </xf>
    <xf numFmtId="0" fontId="2" fillId="2" borderId="0" xfId="0" applyFont="1" applyFill="1" applyBorder="1" applyAlignment="1">
      <alignment/>
    </xf>
    <xf numFmtId="0" fontId="2" fillId="2" borderId="0" xfId="0" applyFont="1" applyFill="1" applyBorder="1"/>
    <xf numFmtId="167" fontId="2" fillId="2" borderId="0" xfId="0" applyNumberFormat="1" applyFont="1" applyFill="1" applyBorder="1"/>
    <xf numFmtId="0" fontId="2" fillId="3" borderId="0" xfId="0" applyFont="1" applyFill="1" applyBorder="1" applyAlignment="1">
      <alignment/>
    </xf>
    <xf numFmtId="0" fontId="2" fillId="3" borderId="0" xfId="0" applyFont="1" applyFill="1" applyBorder="1"/>
    <xf numFmtId="2" fontId="2" fillId="3" borderId="0" xfId="0" applyNumberFormat="1" applyFont="1" applyFill="1" applyBorder="1"/>
    <xf numFmtId="0" fontId="2" fillId="4" borderId="5" xfId="0" applyFont="1" applyFill="1" applyBorder="1" applyAlignment="1">
      <alignment/>
    </xf>
    <xf numFmtId="0" fontId="2" fillId="4" borderId="5" xfId="0" applyFont="1" applyFill="1" applyBorder="1"/>
    <xf numFmtId="2" fontId="2" fillId="4" borderId="5" xfId="0" applyNumberFormat="1" applyFont="1" applyFill="1" applyBorder="1"/>
    <xf numFmtId="0" fontId="2" fillId="0" borderId="4" xfId="0" applyFont="1" applyBorder="1"/>
    <xf numFmtId="165" fontId="2" fillId="0" borderId="4" xfId="0" applyNumberFormat="1" applyFont="1" applyBorder="1"/>
    <xf numFmtId="0" fontId="2" fillId="0" borderId="0" xfId="0" applyFont="1" applyFill="1" applyBorder="1" applyAlignment="1">
      <alignment horizontal="left"/>
    </xf>
    <xf numFmtId="2" fontId="0" fillId="0" borderId="0" xfId="0" applyNumberFormat="1" applyBorder="1"/>
    <xf numFmtId="164" fontId="0" fillId="0" borderId="0" xfId="0" applyNumberFormat="1" applyBorder="1"/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2" fillId="0" borderId="0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left"/>
    </xf>
    <xf numFmtId="2" fontId="0" fillId="0" borderId="4" xfId="0" applyNumberFormat="1" applyBorder="1"/>
    <xf numFmtId="164" fontId="0" fillId="0" borderId="4" xfId="0" applyNumberFormat="1" applyBorder="1"/>
    <xf numFmtId="0" fontId="2" fillId="0" borderId="4" xfId="0" applyFont="1" applyFill="1" applyBorder="1"/>
    <xf numFmtId="0" fontId="4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164" fontId="2" fillId="0" borderId="4" xfId="0" applyNumberFormat="1" applyFont="1" applyBorder="1"/>
    <xf numFmtId="2" fontId="2" fillId="0" borderId="4" xfId="0" applyNumberFormat="1" applyFont="1" applyBorder="1"/>
    <xf numFmtId="166" fontId="2" fillId="0" borderId="4" xfId="0" applyNumberFormat="1" applyFont="1" applyBorder="1"/>
    <xf numFmtId="0" fontId="4" fillId="0" borderId="3" xfId="0" applyFont="1" applyBorder="1" applyAlignment="1">
      <alignment horizontal="center"/>
    </xf>
    <xf numFmtId="0" fontId="7" fillId="0" borderId="3" xfId="0" applyFont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8" fillId="0" borderId="0" xfId="0" applyFont="1" applyFill="1" applyBorder="1"/>
    <xf numFmtId="0" fontId="8" fillId="0" borderId="0" xfId="0" applyFont="1" applyBorder="1"/>
    <xf numFmtId="0" fontId="9" fillId="0" borderId="0" xfId="0" applyFont="1"/>
    <xf numFmtId="0" fontId="8" fillId="4" borderId="3" xfId="0" applyFont="1" applyFill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164" fontId="8" fillId="0" borderId="0" xfId="0" applyNumberFormat="1" applyFont="1" applyBorder="1" applyAlignment="1">
      <alignment horizontal="center"/>
    </xf>
    <xf numFmtId="164" fontId="8" fillId="0" borderId="3" xfId="0" applyNumberFormat="1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2" fontId="8" fillId="0" borderId="3" xfId="0" applyNumberFormat="1" applyFont="1" applyBorder="1" applyAlignment="1">
      <alignment horizontal="center"/>
    </xf>
    <xf numFmtId="2" fontId="8" fillId="2" borderId="3" xfId="0" applyNumberFormat="1" applyFont="1" applyFill="1" applyBorder="1" applyAlignment="1">
      <alignment horizontal="center"/>
    </xf>
    <xf numFmtId="2" fontId="8" fillId="4" borderId="3" xfId="0" applyNumberFormat="1" applyFont="1" applyFill="1" applyBorder="1" applyAlignment="1">
      <alignment horizontal="center"/>
    </xf>
    <xf numFmtId="166" fontId="8" fillId="0" borderId="0" xfId="0" applyNumberFormat="1" applyFont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68" fontId="8" fillId="0" borderId="0" xfId="0" applyNumberFormat="1" applyFont="1" applyAlignment="1">
      <alignment horizontal="center"/>
    </xf>
    <xf numFmtId="0" fontId="2" fillId="0" borderId="6" xfId="0" applyFont="1" applyBorder="1"/>
    <xf numFmtId="0" fontId="0" fillId="0" borderId="7" xfId="0" applyBorder="1"/>
    <xf numFmtId="9" fontId="0" fillId="0" borderId="0" xfId="15" applyFont="1"/>
    <xf numFmtId="9" fontId="0" fillId="0" borderId="0" xfId="0" applyNumberFormat="1"/>
    <xf numFmtId="167" fontId="2" fillId="0" borderId="4" xfId="0" applyNumberFormat="1" applyFont="1" applyBorder="1"/>
    <xf numFmtId="0" fontId="11" fillId="0" borderId="8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0" fillId="0" borderId="9" xfId="0" applyFont="1" applyBorder="1" applyAlignment="1">
      <alignment vertical="top"/>
    </xf>
    <xf numFmtId="0" fontId="13" fillId="0" borderId="8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5" fillId="0" borderId="0" xfId="0" applyFont="1"/>
    <xf numFmtId="0" fontId="0" fillId="2" borderId="0" xfId="0" applyFill="1"/>
    <xf numFmtId="0" fontId="16" fillId="0" borderId="0" xfId="0" applyFont="1"/>
    <xf numFmtId="0" fontId="7" fillId="0" borderId="0" xfId="0" applyFont="1" applyFill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7" fillId="0" borderId="0" xfId="0" applyFont="1" applyAlignment="1">
      <alignment vertical="center" wrapText="1"/>
    </xf>
    <xf numFmtId="0" fontId="16" fillId="0" borderId="0" xfId="0" applyFont="1" applyAlignment="1">
      <alignment vertical="center" wrapText="1"/>
    </xf>
    <xf numFmtId="0" fontId="4" fillId="0" borderId="1" xfId="0" applyFont="1" applyBorder="1" applyAlignment="1">
      <alignment horizontal="center"/>
    </xf>
    <xf numFmtId="0" fontId="16" fillId="0" borderId="0" xfId="0" applyFont="1" applyAlignment="1">
      <alignment/>
    </xf>
    <xf numFmtId="0" fontId="4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wrapText="1"/>
    </xf>
    <xf numFmtId="0" fontId="7" fillId="0" borderId="0" xfId="0" applyFont="1" applyBorder="1" applyAlignment="1">
      <alignment wrapText="1"/>
    </xf>
    <xf numFmtId="0" fontId="17" fillId="0" borderId="0" xfId="0" applyFont="1" applyAlignment="1">
      <alignment wrapText="1"/>
    </xf>
    <xf numFmtId="0" fontId="16" fillId="0" borderId="0" xfId="0" applyFont="1" applyAlignment="1">
      <alignment wrapText="1"/>
    </xf>
    <xf numFmtId="0" fontId="0" fillId="0" borderId="0" xfId="0" applyFill="1"/>
    <xf numFmtId="0" fontId="4" fillId="0" borderId="1" xfId="0" applyFont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2" fillId="2" borderId="0" xfId="0" applyFont="1" applyFill="1"/>
    <xf numFmtId="167" fontId="0" fillId="0" borderId="0" xfId="0" applyNumberFormat="1"/>
    <xf numFmtId="0" fontId="5" fillId="0" borderId="8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2" fontId="0" fillId="0" borderId="0" xfId="0" applyNumberFormat="1"/>
    <xf numFmtId="9" fontId="0" fillId="0" borderId="0" xfId="15" applyFont="1" applyBorder="1"/>
    <xf numFmtId="9" fontId="0" fillId="0" borderId="0" xfId="0" applyNumberFormat="1" applyBorder="1"/>
    <xf numFmtId="9" fontId="0" fillId="0" borderId="0" xfId="15" applyNumberFormat="1" applyFont="1"/>
    <xf numFmtId="0" fontId="7" fillId="0" borderId="0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/>
    </xf>
    <xf numFmtId="0" fontId="8" fillId="4" borderId="3" xfId="0" applyFont="1" applyFill="1" applyBorder="1" applyAlignment="1">
      <alignment horizontal="center"/>
    </xf>
    <xf numFmtId="0" fontId="8" fillId="0" borderId="3" xfId="0" applyFont="1" applyBorder="1" applyAlignment="1">
      <alignment horizontal="center"/>
    </xf>
    <xf numFmtId="167" fontId="8" fillId="3" borderId="3" xfId="0" applyNumberFormat="1" applyFont="1" applyFill="1" applyBorder="1" applyAlignment="1">
      <alignment horizontal="center"/>
    </xf>
    <xf numFmtId="167" fontId="8" fillId="2" borderId="3" xfId="0" applyNumberFormat="1" applyFont="1" applyFill="1" applyBorder="1" applyAlignment="1">
      <alignment horizontal="center"/>
    </xf>
    <xf numFmtId="167" fontId="8" fillId="4" borderId="3" xfId="0" applyNumberFormat="1" applyFont="1" applyFill="1" applyBorder="1" applyAlignment="1">
      <alignment horizontal="center"/>
    </xf>
    <xf numFmtId="2" fontId="8" fillId="3" borderId="3" xfId="0" applyNumberFormat="1" applyFont="1" applyFill="1" applyBorder="1" applyAlignment="1">
      <alignment horizontal="center"/>
    </xf>
    <xf numFmtId="0" fontId="2" fillId="0" borderId="0" xfId="0" applyFont="1" applyBorder="1" applyAlignment="1">
      <alignment/>
    </xf>
    <xf numFmtId="9" fontId="0" fillId="0" borderId="0" xfId="15" applyFont="1" applyAlignment="1">
      <alignment horizontal="center"/>
    </xf>
    <xf numFmtId="0" fontId="2" fillId="0" borderId="5" xfId="0" applyFont="1" applyBorder="1" applyAlignment="1">
      <alignment horizontal="center"/>
    </xf>
    <xf numFmtId="0" fontId="18" fillId="0" borderId="0" xfId="0" applyFont="1" applyBorder="1"/>
    <xf numFmtId="0" fontId="18" fillId="0" borderId="0" xfId="0" applyFont="1" applyFill="1" applyBorder="1"/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 horizontal="left" vertical="center"/>
    </xf>
    <xf numFmtId="0" fontId="0" fillId="0" borderId="4" xfId="0" applyBorder="1" applyAlignment="1">
      <alignment wrapText="1"/>
    </xf>
    <xf numFmtId="0" fontId="0" fillId="0" borderId="4" xfId="0" applyBorder="1" applyAlignment="1">
      <alignment horizontal="left"/>
    </xf>
    <xf numFmtId="0" fontId="0" fillId="0" borderId="4" xfId="0" applyBorder="1" applyAlignment="1">
      <alignment horizontal="center" wrapText="1"/>
    </xf>
    <xf numFmtId="0" fontId="0" fillId="0" borderId="3" xfId="0" applyBorder="1"/>
    <xf numFmtId="0" fontId="0" fillId="0" borderId="3" xfId="0" applyBorder="1" applyAlignment="1">
      <alignment horizontal="center"/>
    </xf>
    <xf numFmtId="1" fontId="2" fillId="0" borderId="0" xfId="0" applyNumberFormat="1" applyFont="1" applyFill="1" applyBorder="1"/>
    <xf numFmtId="164" fontId="2" fillId="0" borderId="0" xfId="0" applyNumberFormat="1" applyFont="1" applyFill="1" applyBorder="1"/>
    <xf numFmtId="2" fontId="2" fillId="0" borderId="0" xfId="0" applyNumberFormat="1" applyFont="1" applyFill="1" applyBorder="1"/>
    <xf numFmtId="9" fontId="0" fillId="0" borderId="3" xfId="0" applyNumberFormat="1" applyBorder="1"/>
    <xf numFmtId="0" fontId="2" fillId="0" borderId="4" xfId="0" applyFont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/>
    </xf>
    <xf numFmtId="0" fontId="8" fillId="4" borderId="3" xfId="0" applyFont="1" applyFill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0" fillId="0" borderId="0" xfId="0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'Ks famili'!$AB$121</c:f>
              <c:strCache>
                <c:ptCount val="1"/>
                <c:pt idx="0">
                  <c:v>Faviidae</c:v>
                </c:pt>
              </c:strCache>
            </c:strRef>
          </c:tx>
          <c:spPr>
            <a:pattFill prst="pct20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.058"/>
                  <c:y val="0.12175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.058"/>
                  <c:y val="0.138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.058"/>
                  <c:y val="0.07725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.05575"/>
                  <c:y val="0.14775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.05575"/>
                  <c:y val="0.14075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.058"/>
                  <c:y val="0.11725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'Ks famili'!$AC$120:$AH$120</c:f>
              <c:strCache/>
            </c:strRef>
          </c:cat>
          <c:val>
            <c:numRef>
              <c:f>'Ks famili'!$AC$121:$AH$121</c:f>
              <c:numCache/>
            </c:numRef>
          </c:val>
        </c:ser>
        <c:ser>
          <c:idx val="1"/>
          <c:order val="1"/>
          <c:tx>
            <c:strRef>
              <c:f>'Ks famili'!$AB$122</c:f>
              <c:strCache>
                <c:ptCount val="1"/>
                <c:pt idx="0">
                  <c:v>Poritidae</c:v>
                </c:pt>
              </c:strCache>
            </c:strRef>
          </c:tx>
          <c:spPr>
            <a:pattFill prst="dkUpDiag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'Ks famili'!$AC$120:$AH$120</c:f>
              <c:strCache/>
            </c:strRef>
          </c:cat>
          <c:val>
            <c:numRef>
              <c:f>'Ks famili'!$AC$122:$AH$122</c:f>
              <c:numCache/>
            </c:numRef>
          </c:val>
        </c:ser>
        <c:ser>
          <c:idx val="2"/>
          <c:order val="2"/>
          <c:tx>
            <c:strRef>
              <c:f>'Ks famili'!$AB$123</c:f>
              <c:strCache>
                <c:ptCount val="1"/>
                <c:pt idx="0">
                  <c:v>Acroporidae</c:v>
                </c:pt>
              </c:strCache>
            </c:strRef>
          </c:tx>
          <c:spPr>
            <a:pattFill prst="pct80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'Ks famili'!$AC$120:$AH$120</c:f>
              <c:strCache/>
            </c:strRef>
          </c:cat>
          <c:val>
            <c:numRef>
              <c:f>'Ks famili'!$AC$123:$AH$123</c:f>
              <c:numCache/>
            </c:numRef>
          </c:val>
        </c:ser>
        <c:ser>
          <c:idx val="3"/>
          <c:order val="3"/>
          <c:tx>
            <c:strRef>
              <c:f>'Ks famili'!$AB$124</c:f>
              <c:strCache>
                <c:ptCount val="1"/>
                <c:pt idx="0">
                  <c:v>Mussidae</c:v>
                </c:pt>
              </c:strCache>
            </c:strRef>
          </c:tx>
          <c:spPr>
            <a:pattFill prst="diagBrick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'Ks famili'!$AC$120:$AH$120</c:f>
              <c:strCache/>
            </c:strRef>
          </c:cat>
          <c:val>
            <c:numRef>
              <c:f>'Ks famili'!$AC$124:$AH$124</c:f>
              <c:numCache/>
            </c:numRef>
          </c:val>
        </c:ser>
        <c:ser>
          <c:idx val="4"/>
          <c:order val="4"/>
          <c:tx>
            <c:strRef>
              <c:f>'Ks famili'!$AB$125</c:f>
              <c:strCache>
                <c:ptCount val="1"/>
                <c:pt idx="0">
                  <c:v>Pocilloporidae</c:v>
                </c:pt>
              </c:strCache>
            </c:strRef>
          </c:tx>
          <c:spPr>
            <a:pattFill prst="pct10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'Ks famili'!$AC$120:$AH$120</c:f>
              <c:strCache/>
            </c:strRef>
          </c:cat>
          <c:val>
            <c:numRef>
              <c:f>'Ks famili'!$AC$125:$AH$125</c:f>
              <c:numCache/>
            </c:numRef>
          </c:val>
        </c:ser>
        <c:ser>
          <c:idx val="5"/>
          <c:order val="5"/>
          <c:tx>
            <c:strRef>
              <c:f>'Ks famili'!$AB$126</c:f>
              <c:strCache>
                <c:ptCount val="1"/>
                <c:pt idx="0">
                  <c:v>Helioporidae</c:v>
                </c:pt>
              </c:strCache>
            </c:strRef>
          </c:tx>
          <c:spPr>
            <a:pattFill prst="zigZag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'Ks famili'!$AC$120:$AH$120</c:f>
              <c:strCache/>
            </c:strRef>
          </c:cat>
          <c:val>
            <c:numRef>
              <c:f>'Ks famili'!$AC$126:$AH$126</c:f>
              <c:numCache/>
            </c:numRef>
          </c:val>
        </c:ser>
        <c:ser>
          <c:idx val="6"/>
          <c:order val="6"/>
          <c:tx>
            <c:strRef>
              <c:f>'Ks famili'!$AB$127</c:f>
              <c:strCache>
                <c:ptCount val="1"/>
                <c:pt idx="0">
                  <c:v>Meandrinidae</c:v>
                </c:pt>
              </c:strCache>
            </c:strRef>
          </c:tx>
          <c:spPr>
            <a:pattFill prst="weave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'Ks famili'!$AC$120:$AH$120</c:f>
              <c:strCache/>
            </c:strRef>
          </c:cat>
          <c:val>
            <c:numRef>
              <c:f>'Ks famili'!$AC$127:$AH$127</c:f>
              <c:numCache/>
            </c:numRef>
          </c:val>
        </c:ser>
        <c:ser>
          <c:idx val="7"/>
          <c:order val="7"/>
          <c:tx>
            <c:strRef>
              <c:f>'Ks famili'!$AB$128</c:f>
              <c:strCache>
                <c:ptCount val="1"/>
                <c:pt idx="0">
                  <c:v>Siderastreidae</c:v>
                </c:pt>
              </c:strCache>
            </c:strRef>
          </c:tx>
          <c:spPr>
            <a:pattFill prst="lgGrid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'Ks famili'!$AC$120:$AH$120</c:f>
              <c:strCache/>
            </c:strRef>
          </c:cat>
          <c:val>
            <c:numRef>
              <c:f>'Ks famili'!$AC$128:$AH$128</c:f>
              <c:numCache/>
            </c:numRef>
          </c:val>
        </c:ser>
        <c:overlap val="100"/>
        <c:axId val="16080981"/>
        <c:axId val="10511102"/>
      </c:barChart>
      <c:catAx>
        <c:axId val="160809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/>
                    <a:ea typeface="Times New Roman"/>
                    <a:cs typeface="Times New Roman"/>
                  </a:rPr>
                  <a:t>Transek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rgbClr val="000000"/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10511102"/>
        <c:crosses val="autoZero"/>
        <c:auto val="1"/>
        <c:lblOffset val="100"/>
        <c:noMultiLvlLbl val="0"/>
      </c:catAx>
      <c:valAx>
        <c:axId val="105111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/>
                    <a:ea typeface="Times New Roman"/>
                    <a:cs typeface="Times New Roman"/>
                  </a:rPr>
                  <a:t>Komposisi Famili Karang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%" sourceLinked="1"/>
        <c:majorTickMark val="none"/>
        <c:minorTickMark val="none"/>
        <c:tickLblPos val="nextTo"/>
        <c:spPr>
          <a:noFill/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16080981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Times New Roman"/>
              <a:ea typeface="Times New Roman"/>
              <a:cs typeface="Times New Roman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explosion val="1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9"/>
            <c:spPr>
              <a:solidFill>
                <a:schemeClr val="accent1"/>
              </a:solidFill>
              <a:ln w="19050">
                <a:solidFill>
                  <a:schemeClr val="bg1"/>
                </a:solidFill>
              </a:ln>
            </c:spPr>
          </c:dPt>
          <c:dPt>
            <c:idx val="1"/>
            <c:explosion val="16"/>
            <c:spPr>
              <a:solidFill>
                <a:schemeClr val="accent2"/>
              </a:solidFill>
              <a:ln w="19050">
                <a:solidFill>
                  <a:schemeClr val="bg1"/>
                </a:solidFill>
              </a:ln>
            </c:spPr>
          </c:dPt>
          <c:dPt>
            <c:idx val="2"/>
            <c:explosion val="20"/>
            <c:spPr>
              <a:solidFill>
                <a:schemeClr val="accent3"/>
              </a:solidFill>
              <a:ln w="19050">
                <a:solidFill>
                  <a:schemeClr val="bg1"/>
                </a:solidFill>
              </a:ln>
            </c:spPr>
          </c:dPt>
          <c:dPt>
            <c:idx val="3"/>
            <c:explosion val="20"/>
            <c:spPr>
              <a:solidFill>
                <a:schemeClr val="accent4"/>
              </a:solidFill>
              <a:ln w="19050">
                <a:solidFill>
                  <a:schemeClr val="bg1"/>
                </a:solidFill>
              </a:ln>
            </c:spPr>
          </c:dPt>
          <c:dPt>
            <c:idx val="4"/>
            <c:explosion val="18"/>
            <c:spPr>
              <a:solidFill>
                <a:schemeClr val="accent5"/>
              </a:solidFill>
              <a:ln w="19050">
                <a:solidFill>
                  <a:schemeClr val="bg1"/>
                </a:solidFill>
              </a:ln>
            </c:spPr>
          </c:dPt>
          <c:dPt>
            <c:idx val="5"/>
            <c:spPr>
              <a:solidFill>
                <a:schemeClr val="accent6"/>
              </a:solidFill>
              <a:ln w="19050">
                <a:solidFill>
                  <a:schemeClr val="bg1"/>
                </a:solidFill>
              </a:ln>
            </c:spPr>
          </c:dPt>
          <c:dPt>
            <c:idx val="6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bg1"/>
                </a:solidFill>
              </a:ln>
            </c:spPr>
          </c:dPt>
          <c:dPt>
            <c:idx val="7"/>
            <c:explosion val="16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bg1"/>
                </a:solidFill>
              </a:ln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bestFit"/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'Ks famili'!$AB$121:$AB$128</c:f>
              <c:strCache/>
            </c:strRef>
          </c:cat>
          <c:val>
            <c:numRef>
              <c:f>'Ks famili'!$AH$121:$AH$128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1925"/>
          <c:y val="0.20625"/>
          <c:w val="0.345"/>
          <c:h val="0.57475"/>
        </c:manualLayout>
      </c:layout>
      <c:pieChart>
        <c:varyColors val="1"/>
        <c:ser>
          <c:idx val="0"/>
          <c:order val="0"/>
          <c:tx>
            <c:strRef>
              <c:f>'Ks lifeform'!$E$1</c:f>
              <c:strCache>
                <c:ptCount val="1"/>
                <c:pt idx="0">
                  <c:v>Persen Bentuk Pertumbuhan (%)</c:v>
                </c:pt>
              </c:strCache>
            </c:strRef>
          </c:tx>
          <c:explosion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  <a:ln w="19050">
                <a:solidFill>
                  <a:schemeClr val="bg1"/>
                </a:solidFill>
              </a:ln>
            </c:spPr>
          </c:dPt>
          <c:dPt>
            <c:idx val="1"/>
            <c:spPr>
              <a:solidFill>
                <a:schemeClr val="accent2"/>
              </a:solidFill>
              <a:ln w="19050">
                <a:solidFill>
                  <a:schemeClr val="bg1"/>
                </a:solidFill>
              </a:ln>
            </c:spPr>
          </c:dPt>
          <c:dPt>
            <c:idx val="2"/>
            <c:spPr>
              <a:solidFill>
                <a:schemeClr val="accent3"/>
              </a:solidFill>
              <a:ln w="19050">
                <a:solidFill>
                  <a:schemeClr val="bg1"/>
                </a:solidFill>
              </a:ln>
            </c:spPr>
          </c:dPt>
          <c:dPt>
            <c:idx val="3"/>
            <c:explosion val="24"/>
            <c:spPr>
              <a:solidFill>
                <a:schemeClr val="accent4"/>
              </a:solidFill>
              <a:ln w="19050">
                <a:solidFill>
                  <a:schemeClr val="bg1"/>
                </a:solidFill>
              </a:ln>
            </c:spPr>
          </c:dPt>
          <c:dPt>
            <c:idx val="4"/>
            <c:spPr>
              <a:solidFill>
                <a:schemeClr val="accent5"/>
              </a:solidFill>
              <a:ln w="19050">
                <a:solidFill>
                  <a:schemeClr val="bg1"/>
                </a:solidFill>
              </a:ln>
            </c:spPr>
          </c:dPt>
          <c:dLbls>
            <c:dLbl>
              <c:idx val="1"/>
              <c:layout>
                <c:manualLayout>
                  <c:x val="0.01675"/>
                  <c:y val="0.012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.02425"/>
                  <c:y val="0.05875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bestFit"/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'Ks lifeform'!$B$2:$B$6</c:f>
              <c:strCache/>
            </c:strRef>
          </c:cat>
          <c:val>
            <c:numRef>
              <c:f>'Ks lifeform'!$E$2:$E$6</c:f>
              <c:numCache/>
            </c:numRef>
          </c:val>
        </c:ser>
      </c:pieChart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'Kekayaan spesies'!$AM$2</c:f>
              <c:strCache>
                <c:ptCount val="1"/>
                <c:pt idx="0">
                  <c:v>Rata-rata</c:v>
                </c:pt>
              </c:strCache>
            </c:strRef>
          </c:tx>
          <c:spPr>
            <a:pattFill prst="wdUpDiag">
              <a:fgClr>
                <a:schemeClr val="tx1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.02825"/>
                  <c:y val="-0.004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.03075"/>
                  <c:y val="-0.0085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.054"/>
                  <c:y val="0.00875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.03075"/>
                  <c:y val="-0.03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.0385"/>
                  <c:y val="-0.043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.04625"/>
                  <c:y val="-0.0085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errBars>
            <c:errDir val="y"/>
            <c:errBarType val="plus"/>
            <c:errValType val="cust"/>
            <c:plus>
              <c:numRef>
                <c:f>'Kekayaan spesies'!$AN$3:$AN$8</c:f>
                <c:numCache/>
              </c:numRef>
            </c:plus>
            <c:minus>
              <c:numRef>
                <c:f>'Kekayaan spesies'!$AN$3:$AN$8</c:f>
                <c:numCache/>
              </c:numRef>
            </c:minus>
            <c:noEndCap val="0"/>
            <c:spPr>
              <a:ln w="9525" cap="flat" cmpd="sng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</c:spPr>
          </c:errBars>
          <c:cat>
            <c:strRef>
              <c:f>'Kekayaan spesies'!$AL$3:$AL$8</c:f>
              <c:strCache/>
            </c:strRef>
          </c:cat>
          <c:val>
            <c:numRef>
              <c:f>'Kekayaan spesies'!$AM$3:$AM$8</c:f>
              <c:numCache/>
            </c:numRef>
          </c:val>
        </c:ser>
        <c:axId val="27491055"/>
        <c:axId val="46092904"/>
      </c:barChart>
      <c:catAx>
        <c:axId val="274910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/>
                    <a:ea typeface="Times New Roman"/>
                    <a:cs typeface="Times New Roman"/>
                  </a:rPr>
                  <a:t>Transek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rgbClr val="000000"/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46092904"/>
        <c:crosses val="autoZero"/>
        <c:auto val="1"/>
        <c:lblOffset val="100"/>
        <c:noMultiLvlLbl val="0"/>
      </c:catAx>
      <c:valAx>
        <c:axId val="460929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Times New Roman"/>
                    <a:ea typeface="Times New Roman"/>
                    <a:cs typeface="Times New Roman"/>
                  </a:rPr>
                  <a:t>Kekayaan</a:t>
                </a:r>
                <a:r>
                  <a:rPr lang="en-US" cap="none" sz="1100" b="0" i="0" u="none" baseline="0">
                    <a:latin typeface="Times New Roman"/>
                    <a:ea typeface="Times New Roman"/>
                    <a:cs typeface="Times New Roman"/>
                  </a:rPr>
                  <a:t> Spesies Katang (Spesies/25,52 m2)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1"/>
        <c:majorTickMark val="out"/>
        <c:minorTickMark val="none"/>
        <c:tickLblPos val="nextTo"/>
        <c:spPr>
          <a:noFill/>
          <a:ln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27491055"/>
        <c:crosses val="autoZero"/>
        <c:crossBetween val="between"/>
        <c:dispUnits/>
      </c:valAx>
      <c:spPr>
        <a:noFill/>
        <a:ln w="3175">
          <a:noFill/>
        </a:ln>
      </c:spPr>
    </c:plotArea>
    <c:legend>
      <c:legendPos val="r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Times New Roman"/>
              <a:ea typeface="Times New Roman"/>
              <a:cs typeface="Times New Roman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'1-5'!$V$4</c:f>
              <c:strCache>
                <c:ptCount val="1"/>
                <c:pt idx="0">
                  <c:v>ACD</c:v>
                </c:pt>
              </c:strCache>
            </c:strRef>
          </c:tx>
          <c:spPr>
            <a:pattFill prst="wdUpDiag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'1-5'!$W$3:$AB$3</c:f>
              <c:strCache/>
            </c:strRef>
          </c:cat>
          <c:val>
            <c:numRef>
              <c:f>'1-5'!$W$4:$AB$4</c:f>
              <c:numCache/>
            </c:numRef>
          </c:val>
        </c:ser>
        <c:ser>
          <c:idx val="2"/>
          <c:order val="1"/>
          <c:tx>
            <c:strRef>
              <c:f>'1-5'!$V$5</c:f>
              <c:strCache>
                <c:ptCount val="1"/>
                <c:pt idx="0">
                  <c:v>CS</c:v>
                </c:pt>
              </c:strCache>
            </c:strRef>
          </c:tx>
          <c:spPr>
            <a:pattFill prst="pct10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'1-5'!$W$3:$AB$3</c:f>
              <c:strCache/>
            </c:strRef>
          </c:cat>
          <c:val>
            <c:numRef>
              <c:f>'1-5'!$W$5:$AB$5</c:f>
              <c:numCache/>
            </c:numRef>
          </c:val>
        </c:ser>
        <c:ser>
          <c:idx val="3"/>
          <c:order val="2"/>
          <c:tx>
            <c:strRef>
              <c:f>'1-5'!$V$6</c:f>
              <c:strCache>
                <c:ptCount val="1"/>
                <c:pt idx="0">
                  <c:v>CE</c:v>
                </c:pt>
              </c:strCache>
            </c:strRef>
          </c:tx>
          <c:spPr>
            <a:pattFill prst="pct75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'1-5'!$W$3:$AB$3</c:f>
              <c:strCache/>
            </c:strRef>
          </c:cat>
          <c:val>
            <c:numRef>
              <c:f>'1-5'!$W$6:$AB$6</c:f>
              <c:numCache/>
            </c:numRef>
          </c:val>
        </c:ser>
        <c:ser>
          <c:idx val="4"/>
          <c:order val="3"/>
          <c:tx>
            <c:strRef>
              <c:f>'1-5'!$V$7</c:f>
              <c:strCache>
                <c:ptCount val="1"/>
                <c:pt idx="0">
                  <c:v>CM</c:v>
                </c:pt>
              </c:strCache>
            </c:strRef>
          </c:tx>
          <c:spPr>
            <a:pattFill prst="weave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.061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.0555"/>
                  <c:y val="-0.01375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.05825"/>
                  <c:y val="0.00475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.0555"/>
                  <c:y val="-0.0045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.05825"/>
                  <c:y val="0.00475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.069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'1-5'!$W$3:$AB$3</c:f>
              <c:strCache/>
            </c:strRef>
          </c:cat>
          <c:val>
            <c:numRef>
              <c:f>'1-5'!$W$7:$AB$7</c:f>
              <c:numCache/>
            </c:numRef>
          </c:val>
        </c:ser>
        <c:ser>
          <c:idx val="5"/>
          <c:order val="4"/>
          <c:tx>
            <c:strRef>
              <c:f>'1-5'!$V$8</c:f>
              <c:strCache>
                <c:ptCount val="1"/>
                <c:pt idx="0">
                  <c:v>CHL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'1-5'!$W$3:$AB$3</c:f>
              <c:strCache/>
            </c:strRef>
          </c:cat>
          <c:val>
            <c:numRef>
              <c:f>'1-5'!$W$8:$AB$8</c:f>
              <c:numCache/>
            </c:numRef>
          </c:val>
        </c:ser>
        <c:overlap val="100"/>
        <c:axId val="12182953"/>
        <c:axId val="42537714"/>
      </c:barChart>
      <c:catAx>
        <c:axId val="121829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+mn-lt"/>
                    <a:ea typeface="Times New Roman"/>
                    <a:cs typeface="Times New Roman"/>
                  </a:rPr>
                  <a:t>Transek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/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42537714"/>
        <c:crosses val="autoZero"/>
        <c:auto val="1"/>
        <c:lblOffset val="100"/>
        <c:noMultiLvlLbl val="0"/>
      </c:catAx>
      <c:valAx>
        <c:axId val="425377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Komposisi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 bentuk pertumbuhan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%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12182953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'Ks Spesies'!$Q$3</c:f>
              <c:strCache>
                <c:ptCount val="1"/>
                <c:pt idx="0">
                  <c:v>Favites paraflexuosa</c:v>
                </c:pt>
              </c:strCache>
            </c:strRef>
          </c:tx>
          <c:spPr>
            <a:pattFill prst="dkVert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.0485"/>
                  <c:y val="-0.004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.06475"/>
                  <c:y val="0.0047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.05675"/>
                  <c:y val="-0.023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.05675"/>
                  <c:y val="-0.004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.054"/>
                  <c:y val="0.014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.05675"/>
                  <c:y val="0.0047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'Ks Spesies'!$R$2:$W$2</c:f>
              <c:strCache/>
            </c:strRef>
          </c:cat>
          <c:val>
            <c:numRef>
              <c:f>'Ks Spesies'!$R$3:$W$3</c:f>
              <c:numCache/>
            </c:numRef>
          </c:val>
        </c:ser>
        <c:ser>
          <c:idx val="1"/>
          <c:order val="1"/>
          <c:tx>
            <c:strRef>
              <c:f>'Ks Spesies'!$Q$4</c:f>
              <c:strCache>
                <c:ptCount val="1"/>
                <c:pt idx="0">
                  <c:v>Goniastrea sp.</c:v>
                </c:pt>
              </c:strCache>
            </c:strRef>
          </c:tx>
          <c:spPr>
            <a:pattFill prst="weave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layout>
                <c:manualLayout>
                  <c:x val="0.05675"/>
                  <c:y val="0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'Ks Spesies'!$R$2:$W$2</c:f>
              <c:strCache/>
            </c:strRef>
          </c:cat>
          <c:val>
            <c:numRef>
              <c:f>'Ks Spesies'!$R$4:$W$4</c:f>
              <c:numCache/>
            </c:numRef>
          </c:val>
        </c:ser>
        <c:ser>
          <c:idx val="2"/>
          <c:order val="2"/>
          <c:tx>
            <c:strRef>
              <c:f>'Ks Spesies'!$Q$5</c:f>
              <c:strCache>
                <c:ptCount val="1"/>
                <c:pt idx="0">
                  <c:v>G. favulus</c:v>
                </c:pt>
              </c:strCache>
            </c:strRef>
          </c:tx>
          <c:spPr>
            <a:pattFill prst="wdUpDiag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layout>
                <c:manualLayout>
                  <c:x val="0.0595"/>
                  <c:y val="-0.009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'Ks Spesies'!$R$2:$W$2</c:f>
              <c:strCache/>
            </c:strRef>
          </c:cat>
          <c:val>
            <c:numRef>
              <c:f>'Ks Spesies'!$R$5:$W$5</c:f>
              <c:numCache/>
            </c:numRef>
          </c:val>
        </c:ser>
        <c:ser>
          <c:idx val="3"/>
          <c:order val="3"/>
          <c:tx>
            <c:strRef>
              <c:f>'Ks Spesies'!$Q$6</c:f>
              <c:strCache>
                <c:ptCount val="1"/>
                <c:pt idx="0">
                  <c:v>F. abdita</c:v>
                </c:pt>
              </c:strCache>
            </c:strRef>
          </c:tx>
          <c:spPr>
            <a:pattFill prst="smCheck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5"/>
              <c:layout>
                <c:manualLayout>
                  <c:x val="0.0595"/>
                  <c:y val="-0.004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'Ks Spesies'!$R$2:$W$2</c:f>
              <c:strCache/>
            </c:strRef>
          </c:cat>
          <c:val>
            <c:numRef>
              <c:f>'Ks Spesies'!$R$6:$W$6</c:f>
              <c:numCache/>
            </c:numRef>
          </c:val>
        </c:ser>
        <c:ser>
          <c:idx val="4"/>
          <c:order val="4"/>
          <c:tx>
            <c:strRef>
              <c:f>'Ks Spesies'!$Q$7</c:f>
              <c:strCache>
                <c:ptCount val="1"/>
                <c:pt idx="0">
                  <c:v>F. pentagona</c:v>
                </c:pt>
              </c:strCache>
            </c:strRef>
          </c:tx>
          <c:spPr>
            <a:pattFill prst="ltHorz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5"/>
              <c:layout>
                <c:manualLayout>
                  <c:x val="0.054"/>
                  <c:y val="0.00475"/>
                </c:manualLayout>
              </c:layout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900" b="0" i="0" u="none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>
                <a:solidFill>
                  <a:srgbClr val="000000">
                    <a:lumMod val="25000"/>
                    <a:lumOff val="75000"/>
                  </a:srgbClr>
                </a:solidFill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'Ks Spesies'!$R$2:$W$2</c:f>
              <c:strCache/>
            </c:strRef>
          </c:cat>
          <c:val>
            <c:numRef>
              <c:f>'Ks Spesies'!$R$7:$W$7</c:f>
              <c:numCache/>
            </c:numRef>
          </c:val>
        </c:ser>
        <c:ser>
          <c:idx val="5"/>
          <c:order val="5"/>
          <c:tx>
            <c:strRef>
              <c:f>'Ks Spesies'!$Q$8</c:f>
              <c:strCache>
                <c:ptCount val="1"/>
                <c:pt idx="0">
                  <c:v>Lainnya</c:v>
                </c:pt>
              </c:strCache>
            </c:strRef>
          </c:tx>
          <c:spPr>
            <a:pattFill prst="pct80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5"/>
              <c:layout>
                <c:manualLayout>
                  <c:x val="0.0595"/>
                  <c:y val="0.0047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'Ks Spesies'!$R$2:$W$2</c:f>
              <c:strCache/>
            </c:strRef>
          </c:cat>
          <c:val>
            <c:numRef>
              <c:f>'Ks Spesies'!$R$8:$W$8</c:f>
              <c:numCache/>
            </c:numRef>
          </c:val>
        </c:ser>
        <c:overlap val="100"/>
        <c:gapWidth val="182"/>
        <c:axId val="47295107"/>
        <c:axId val="23002780"/>
      </c:barChart>
      <c:catAx>
        <c:axId val="4729510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/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23002780"/>
        <c:crosses val="autoZero"/>
        <c:auto val="1"/>
        <c:lblOffset val="100"/>
        <c:noMultiLvlLbl val="0"/>
      </c:catAx>
      <c:valAx>
        <c:axId val="230027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Komposisi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 Spesies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%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47295107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57"/>
          <c:y val="0.8315"/>
          <c:w val="0.783"/>
          <c:h val="0.1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lumMod val="5000"/>
                    <a:lumOff val="95000"/>
                  </a:schemeClr>
                </a:gs>
                <a:gs pos="74000">
                  <a:schemeClr val="accent1">
                    <a:lumMod val="45000"/>
                    <a:lumOff val="55000"/>
                  </a:schemeClr>
                </a:gs>
                <a:gs pos="83000">
                  <a:schemeClr val="accent1">
                    <a:lumMod val="45000"/>
                    <a:lumOff val="55000"/>
                  </a:schemeClr>
                </a:gs>
                <a:gs pos="100000">
                  <a:schemeClr val="accent1">
                    <a:lumMod val="30000"/>
                    <a:lumOff val="70000"/>
                  </a:schemeClr>
                </a:gs>
              </a:gsLst>
              <a:lin ang="5400000" scaled="1"/>
            </a:gradFill>
            <a:ln>
              <a:solidFill>
                <a:schemeClr val="accent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'Ks Spesies'!$Q$3:$Q$8</c:f>
              <c:strCache/>
            </c:strRef>
          </c:cat>
          <c:val>
            <c:numRef>
              <c:f>'Ks Spesies'!$W$3:$W$8</c:f>
              <c:numCache/>
            </c:numRef>
          </c:val>
        </c:ser>
        <c:overlap val="-27"/>
        <c:gapWidth val="219"/>
        <c:axId val="5698429"/>
        <c:axId val="51285862"/>
      </c:barChart>
      <c:catAx>
        <c:axId val="569842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/>
            </a:solidFill>
            <a:round/>
          </a:ln>
        </c:spPr>
        <c:txPr>
          <a:bodyPr/>
          <a:lstStyle/>
          <a:p>
            <a:pPr>
              <a:defRPr lang="en-US" cap="none" sz="900" b="0" i="1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51285862"/>
        <c:crosses val="autoZero"/>
        <c:auto val="1"/>
        <c:lblOffset val="100"/>
        <c:noMultiLvlLbl val="0"/>
      </c:catAx>
      <c:valAx>
        <c:axId val="512858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Times New Roman"/>
                    <a:ea typeface="Times New Roman"/>
                    <a:cs typeface="Times New Roman"/>
                  </a:rPr>
                  <a:t>Komposisi</a:t>
                </a:r>
                <a:r>
                  <a:rPr lang="en-US" cap="none" sz="1000" b="0" i="0" u="none" baseline="0">
                    <a:latin typeface="Times New Roman"/>
                    <a:ea typeface="Times New Roman"/>
                    <a:cs typeface="Times New Roman"/>
                  </a:rPr>
                  <a:t> spesies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%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5698429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457200</xdr:colOff>
      <xdr:row>132</xdr:row>
      <xdr:rowOff>19050</xdr:rowOff>
    </xdr:from>
    <xdr:to>
      <xdr:col>33</xdr:col>
      <xdr:colOff>476250</xdr:colOff>
      <xdr:row>146</xdr:row>
      <xdr:rowOff>104775</xdr:rowOff>
    </xdr:to>
    <xdr:graphicFrame macro="">
      <xdr:nvGraphicFramePr>
        <xdr:cNvPr id="8" name="Chart 7"/>
        <xdr:cNvGraphicFramePr/>
      </xdr:nvGraphicFramePr>
      <xdr:xfrm>
        <a:off x="20564475" y="25755600"/>
        <a:ext cx="5686425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18</xdr:col>
      <xdr:colOff>123825</xdr:colOff>
      <xdr:row>131</xdr:row>
      <xdr:rowOff>142875</xdr:rowOff>
    </xdr:from>
    <xdr:to>
      <xdr:col>26</xdr:col>
      <xdr:colOff>66675</xdr:colOff>
      <xdr:row>147</xdr:row>
      <xdr:rowOff>190500</xdr:rowOff>
    </xdr:to>
    <xdr:graphicFrame macro="">
      <xdr:nvGraphicFramePr>
        <xdr:cNvPr id="3" name="Chart 2"/>
        <xdr:cNvGraphicFramePr/>
      </xdr:nvGraphicFramePr>
      <xdr:xfrm>
        <a:off x="16573500" y="25688925"/>
        <a:ext cx="4819650" cy="3095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</xdr:colOff>
      <xdr:row>4</xdr:row>
      <xdr:rowOff>104775</xdr:rowOff>
    </xdr:from>
    <xdr:to>
      <xdr:col>14</xdr:col>
      <xdr:colOff>314325</xdr:colOff>
      <xdr:row>18</xdr:row>
      <xdr:rowOff>180975</xdr:rowOff>
    </xdr:to>
    <xdr:graphicFrame macro="">
      <xdr:nvGraphicFramePr>
        <xdr:cNvPr id="2" name="Chart 1"/>
        <xdr:cNvGraphicFramePr/>
      </xdr:nvGraphicFramePr>
      <xdr:xfrm>
        <a:off x="6086475" y="105727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37</xdr:col>
      <xdr:colOff>114300</xdr:colOff>
      <xdr:row>10</xdr:row>
      <xdr:rowOff>28575</xdr:rowOff>
    </xdr:from>
    <xdr:to>
      <xdr:col>45</xdr:col>
      <xdr:colOff>219075</xdr:colOff>
      <xdr:row>25</xdr:row>
      <xdr:rowOff>114300</xdr:rowOff>
    </xdr:to>
    <xdr:graphicFrame macro="">
      <xdr:nvGraphicFramePr>
        <xdr:cNvPr id="2" name="Chart 1"/>
        <xdr:cNvGraphicFramePr/>
      </xdr:nvGraphicFramePr>
      <xdr:xfrm>
        <a:off x="22669500" y="2228850"/>
        <a:ext cx="498157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95250</xdr:colOff>
      <xdr:row>9</xdr:row>
      <xdr:rowOff>171450</xdr:rowOff>
    </xdr:from>
    <xdr:to>
      <xdr:col>27</xdr:col>
      <xdr:colOff>381000</xdr:colOff>
      <xdr:row>23</xdr:row>
      <xdr:rowOff>28575</xdr:rowOff>
    </xdr:to>
    <xdr:graphicFrame macro="">
      <xdr:nvGraphicFramePr>
        <xdr:cNvPr id="3" name="Chart 2"/>
        <xdr:cNvGraphicFramePr/>
      </xdr:nvGraphicFramePr>
      <xdr:xfrm>
        <a:off x="12544425" y="1952625"/>
        <a:ext cx="4552950" cy="2657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714375</xdr:colOff>
      <xdr:row>10</xdr:row>
      <xdr:rowOff>19050</xdr:rowOff>
    </xdr:from>
    <xdr:to>
      <xdr:col>15</xdr:col>
      <xdr:colOff>523875</xdr:colOff>
      <xdr:row>24</xdr:row>
      <xdr:rowOff>85725</xdr:rowOff>
    </xdr:to>
    <xdr:graphicFrame macro="">
      <xdr:nvGraphicFramePr>
        <xdr:cNvPr id="2" name="Chart 1"/>
        <xdr:cNvGraphicFramePr/>
      </xdr:nvGraphicFramePr>
      <xdr:xfrm>
        <a:off x="5781675" y="1924050"/>
        <a:ext cx="4705350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390525</xdr:colOff>
      <xdr:row>8</xdr:row>
      <xdr:rowOff>142875</xdr:rowOff>
    </xdr:from>
    <xdr:to>
      <xdr:col>23</xdr:col>
      <xdr:colOff>257175</xdr:colOff>
      <xdr:row>23</xdr:row>
      <xdr:rowOff>28575</xdr:rowOff>
    </xdr:to>
    <xdr:graphicFrame macro="">
      <xdr:nvGraphicFramePr>
        <xdr:cNvPr id="3" name="Chart 2"/>
        <xdr:cNvGraphicFramePr/>
      </xdr:nvGraphicFramePr>
      <xdr:xfrm>
        <a:off x="10963275" y="1666875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51"/>
  <sheetViews>
    <sheetView zoomScale="60" zoomScaleNormal="60" zoomScaleSheetLayoutView="40" workbookViewId="0" topLeftCell="A96">
      <selection activeCell="N99" sqref="N99:W122"/>
    </sheetView>
  </sheetViews>
  <sheetFormatPr defaultColWidth="9.140625" defaultRowHeight="15"/>
  <cols>
    <col min="2" max="2" width="17.57421875" style="0" customWidth="1"/>
    <col min="3" max="3" width="14.00390625" style="0" customWidth="1"/>
    <col min="4" max="4" width="24.421875" style="0" customWidth="1"/>
    <col min="5" max="5" width="18.8515625" style="0" customWidth="1"/>
    <col min="6" max="6" width="24.8515625" style="0" customWidth="1"/>
    <col min="7" max="7" width="19.57421875" style="0" customWidth="1"/>
    <col min="8" max="8" width="9.421875" style="0" customWidth="1"/>
    <col min="9" max="9" width="8.7109375" style="0" customWidth="1"/>
    <col min="10" max="10" width="12.00390625" style="0" customWidth="1"/>
    <col min="11" max="11" width="10.28125" style="0" customWidth="1"/>
    <col min="12" max="13" width="9.7109375" style="0" customWidth="1"/>
    <col min="14" max="14" width="10.00390625" style="0" customWidth="1"/>
    <col min="15" max="15" width="9.8515625" style="0" customWidth="1"/>
    <col min="16" max="16" width="7.7109375" style="0" customWidth="1"/>
    <col min="17" max="17" width="7.140625" style="0" customWidth="1"/>
    <col min="18" max="18" width="11.421875" style="0" customWidth="1"/>
    <col min="19" max="19" width="11.00390625" style="0" customWidth="1"/>
    <col min="20" max="20" width="10.421875" style="0" customWidth="1"/>
    <col min="21" max="21" width="10.00390625" style="0" customWidth="1"/>
    <col min="22" max="22" width="9.8515625" style="0" customWidth="1"/>
    <col min="23" max="23" width="15.421875" style="0" customWidth="1"/>
    <col min="24" max="24" width="5.57421875" style="0" customWidth="1"/>
    <col min="25" max="25" width="6.8515625" style="0" customWidth="1"/>
    <col min="26" max="26" width="6.28125" style="0" customWidth="1"/>
    <col min="27" max="27" width="5.57421875" style="0" customWidth="1"/>
    <col min="28" max="28" width="9.421875" style="0" customWidth="1"/>
    <col min="32" max="33" width="10.00390625" style="0" customWidth="1"/>
  </cols>
  <sheetData>
    <row r="1" spans="1:10" ht="15.75">
      <c r="A1" s="169" t="s">
        <v>0</v>
      </c>
      <c r="B1" s="169"/>
      <c r="C1" s="169"/>
      <c r="D1" s="8" t="s">
        <v>61</v>
      </c>
      <c r="E1" s="7" t="s">
        <v>41</v>
      </c>
      <c r="F1" s="7" t="s">
        <v>43</v>
      </c>
      <c r="G1" s="7"/>
      <c r="I1" s="13" t="s">
        <v>72</v>
      </c>
      <c r="J1" s="13"/>
    </row>
    <row r="2" spans="1:10" ht="15.75">
      <c r="A2" s="169" t="s">
        <v>1</v>
      </c>
      <c r="B2" s="169"/>
      <c r="C2" s="9">
        <v>0.6555555555555556</v>
      </c>
      <c r="D2" s="8"/>
      <c r="E2" s="7" t="s">
        <v>42</v>
      </c>
      <c r="F2" s="7" t="s">
        <v>44</v>
      </c>
      <c r="G2" s="7"/>
      <c r="I2" s="13" t="s">
        <v>73</v>
      </c>
      <c r="J2" s="13"/>
    </row>
    <row r="3" spans="1:7" ht="15.75">
      <c r="A3" s="169" t="s">
        <v>40</v>
      </c>
      <c r="B3" s="169"/>
      <c r="C3" s="8">
        <v>1</v>
      </c>
      <c r="D3" s="8"/>
      <c r="E3" s="10"/>
      <c r="F3" s="10"/>
      <c r="G3" s="10"/>
    </row>
    <row r="5" spans="1:38" ht="38.25">
      <c r="A5" s="11" t="s">
        <v>2</v>
      </c>
      <c r="B5" s="11" t="s">
        <v>6</v>
      </c>
      <c r="C5" s="11" t="s">
        <v>3</v>
      </c>
      <c r="D5" s="11" t="s">
        <v>65</v>
      </c>
      <c r="E5" s="11" t="s">
        <v>66</v>
      </c>
      <c r="G5" s="102" t="s">
        <v>130</v>
      </c>
      <c r="H5" s="103" t="s">
        <v>101</v>
      </c>
      <c r="I5" s="103" t="s">
        <v>112</v>
      </c>
      <c r="J5" s="104" t="s">
        <v>64</v>
      </c>
      <c r="K5" s="104" t="s">
        <v>102</v>
      </c>
      <c r="L5" s="103" t="s">
        <v>113</v>
      </c>
      <c r="M5" s="104" t="s">
        <v>114</v>
      </c>
      <c r="N5" s="103" t="s">
        <v>103</v>
      </c>
      <c r="O5" s="103" t="s">
        <v>104</v>
      </c>
      <c r="P5" s="104" t="s">
        <v>37</v>
      </c>
      <c r="Q5" s="104" t="s">
        <v>34</v>
      </c>
      <c r="R5" s="104" t="s">
        <v>18</v>
      </c>
      <c r="S5" s="104" t="s">
        <v>30</v>
      </c>
      <c r="T5" s="103" t="s">
        <v>68</v>
      </c>
      <c r="U5" s="103" t="s">
        <v>115</v>
      </c>
      <c r="V5" s="103" t="s">
        <v>116</v>
      </c>
      <c r="W5" s="103" t="s">
        <v>117</v>
      </c>
      <c r="X5" s="103" t="s">
        <v>118</v>
      </c>
      <c r="Y5" s="103" t="s">
        <v>119</v>
      </c>
      <c r="Z5" s="103" t="s">
        <v>120</v>
      </c>
      <c r="AA5" s="103" t="s">
        <v>121</v>
      </c>
      <c r="AB5" s="104" t="s">
        <v>55</v>
      </c>
      <c r="AC5" s="104" t="s">
        <v>13</v>
      </c>
      <c r="AD5" s="103" t="s">
        <v>122</v>
      </c>
      <c r="AE5" s="105" t="s">
        <v>97</v>
      </c>
      <c r="AF5" s="104" t="s">
        <v>123</v>
      </c>
      <c r="AG5" s="104" t="s">
        <v>58</v>
      </c>
      <c r="AH5" s="104" t="s">
        <v>69</v>
      </c>
      <c r="AI5" s="104" t="s">
        <v>124</v>
      </c>
      <c r="AJ5" s="103" t="s">
        <v>125</v>
      </c>
      <c r="AK5" s="104" t="s">
        <v>60</v>
      </c>
      <c r="AL5" s="106" t="s">
        <v>126</v>
      </c>
    </row>
    <row r="6" spans="1:38" ht="15.75">
      <c r="A6" s="1">
        <v>1</v>
      </c>
      <c r="B6" s="1" t="s">
        <v>7</v>
      </c>
      <c r="C6" s="1" t="s">
        <v>8</v>
      </c>
      <c r="D6" s="1" t="s">
        <v>33</v>
      </c>
      <c r="E6" s="1">
        <v>3</v>
      </c>
      <c r="G6">
        <v>1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3</v>
      </c>
      <c r="U6">
        <v>0</v>
      </c>
      <c r="V6">
        <v>0</v>
      </c>
      <c r="W6">
        <v>0</v>
      </c>
      <c r="X6">
        <v>0</v>
      </c>
      <c r="Y6">
        <v>0</v>
      </c>
      <c r="Z6">
        <v>0</v>
      </c>
      <c r="AA6">
        <v>0</v>
      </c>
      <c r="AB6">
        <v>0</v>
      </c>
      <c r="AC6">
        <v>0</v>
      </c>
      <c r="AD6">
        <v>0</v>
      </c>
      <c r="AE6">
        <v>0</v>
      </c>
      <c r="AF6">
        <v>0</v>
      </c>
      <c r="AG6">
        <v>0</v>
      </c>
      <c r="AH6">
        <v>0</v>
      </c>
      <c r="AI6">
        <v>0</v>
      </c>
      <c r="AJ6">
        <v>0</v>
      </c>
      <c r="AK6">
        <v>0</v>
      </c>
      <c r="AL6">
        <v>11</v>
      </c>
    </row>
    <row r="7" spans="1:38" ht="15.75">
      <c r="A7" s="1">
        <v>2</v>
      </c>
      <c r="B7" s="1" t="s">
        <v>19</v>
      </c>
      <c r="C7" s="1" t="s">
        <v>11</v>
      </c>
      <c r="D7" s="1" t="s">
        <v>67</v>
      </c>
      <c r="E7" s="1">
        <v>11</v>
      </c>
      <c r="G7">
        <v>2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1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>
        <v>0</v>
      </c>
    </row>
    <row r="8" spans="1:38" ht="15.75">
      <c r="A8" s="1"/>
      <c r="B8" s="1" t="s">
        <v>19</v>
      </c>
      <c r="C8" s="1" t="s">
        <v>8</v>
      </c>
      <c r="D8" s="1" t="s">
        <v>32</v>
      </c>
      <c r="E8" s="1">
        <v>1</v>
      </c>
      <c r="G8">
        <v>3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8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D8">
        <v>0</v>
      </c>
      <c r="AE8">
        <v>0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>
        <v>0</v>
      </c>
    </row>
    <row r="9" spans="1:38" ht="15.75">
      <c r="A9" s="1">
        <v>3</v>
      </c>
      <c r="B9" s="1" t="s">
        <v>7</v>
      </c>
      <c r="C9" s="1" t="s">
        <v>8</v>
      </c>
      <c r="D9" s="1" t="s">
        <v>33</v>
      </c>
      <c r="E9" s="1">
        <v>8</v>
      </c>
      <c r="G9">
        <v>4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13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>
        <v>0</v>
      </c>
    </row>
    <row r="10" spans="1:38" ht="15.75">
      <c r="A10" s="1">
        <v>4</v>
      </c>
      <c r="B10" s="1" t="s">
        <v>7</v>
      </c>
      <c r="C10" s="1" t="s">
        <v>8</v>
      </c>
      <c r="D10" s="1" t="s">
        <v>33</v>
      </c>
      <c r="E10" s="1">
        <v>13</v>
      </c>
      <c r="G10">
        <v>5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12</v>
      </c>
    </row>
    <row r="11" spans="1:38" ht="15.75">
      <c r="A11" s="1">
        <v>5</v>
      </c>
      <c r="B11" s="1" t="s">
        <v>19</v>
      </c>
      <c r="C11" s="1" t="s">
        <v>11</v>
      </c>
      <c r="D11" s="1" t="s">
        <v>67</v>
      </c>
      <c r="E11" s="1">
        <v>12</v>
      </c>
      <c r="G11">
        <v>6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1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1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0</v>
      </c>
    </row>
    <row r="12" spans="1:38" ht="15.75">
      <c r="A12" s="1">
        <v>6</v>
      </c>
      <c r="B12" s="1" t="s">
        <v>7</v>
      </c>
      <c r="C12" s="1" t="s">
        <v>12</v>
      </c>
      <c r="D12" s="1" t="s">
        <v>13</v>
      </c>
      <c r="E12" s="1">
        <v>1</v>
      </c>
      <c r="G12">
        <v>7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5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>
        <v>0</v>
      </c>
    </row>
    <row r="13" spans="1:38" ht="15.75">
      <c r="A13" s="1"/>
      <c r="B13" s="1" t="s">
        <v>7</v>
      </c>
      <c r="C13" s="1" t="s">
        <v>8</v>
      </c>
      <c r="D13" s="1" t="s">
        <v>34</v>
      </c>
      <c r="E13" s="1">
        <v>1</v>
      </c>
      <c r="G13">
        <v>8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1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7</v>
      </c>
      <c r="AL13">
        <v>0</v>
      </c>
    </row>
    <row r="14" spans="1:38" ht="15.75">
      <c r="A14" s="1">
        <v>7</v>
      </c>
      <c r="B14" s="1" t="s">
        <v>7</v>
      </c>
      <c r="C14" s="1" t="s">
        <v>8</v>
      </c>
      <c r="D14" s="1" t="s">
        <v>33</v>
      </c>
      <c r="E14" s="1">
        <v>5</v>
      </c>
      <c r="G14">
        <v>9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4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</row>
    <row r="15" spans="1:38" ht="15.75">
      <c r="A15" s="1">
        <v>8</v>
      </c>
      <c r="B15" s="1" t="s">
        <v>22</v>
      </c>
      <c r="C15" s="1" t="s">
        <v>35</v>
      </c>
      <c r="D15" s="1" t="s">
        <v>67</v>
      </c>
      <c r="E15" s="1">
        <v>1</v>
      </c>
      <c r="G15">
        <v>10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3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</row>
    <row r="16" spans="1:38" ht="15.75">
      <c r="A16" s="1"/>
      <c r="B16" s="1" t="s">
        <v>22</v>
      </c>
      <c r="C16" s="1" t="s">
        <v>11</v>
      </c>
      <c r="D16" s="1" t="s">
        <v>60</v>
      </c>
      <c r="E16" s="1">
        <v>7</v>
      </c>
      <c r="G16">
        <v>11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</row>
    <row r="17" spans="1:38" ht="15.75">
      <c r="A17" s="1">
        <v>9</v>
      </c>
      <c r="B17" s="1" t="s">
        <v>19</v>
      </c>
      <c r="C17" s="1" t="s">
        <v>20</v>
      </c>
      <c r="D17" s="1" t="s">
        <v>9</v>
      </c>
      <c r="E17" s="1">
        <v>4</v>
      </c>
      <c r="G17">
        <v>12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7</v>
      </c>
    </row>
    <row r="18" spans="1:38" ht="15.75">
      <c r="A18" s="1">
        <v>10</v>
      </c>
      <c r="B18" s="1" t="s">
        <v>19</v>
      </c>
      <c r="C18" s="1" t="s">
        <v>20</v>
      </c>
      <c r="D18" s="1" t="s">
        <v>9</v>
      </c>
      <c r="E18" s="1">
        <v>3</v>
      </c>
      <c r="G18">
        <v>13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>
        <v>4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3</v>
      </c>
    </row>
    <row r="19" spans="1:38" ht="15.75">
      <c r="A19" s="1">
        <v>11</v>
      </c>
      <c r="B19" s="1">
        <v>0</v>
      </c>
      <c r="C19" s="1"/>
      <c r="D19" s="1"/>
      <c r="E19" s="1">
        <v>0</v>
      </c>
      <c r="G19">
        <v>14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>
        <v>0</v>
      </c>
      <c r="AD19">
        <v>1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</row>
    <row r="20" spans="1:38" ht="15.75">
      <c r="A20" s="1">
        <v>12</v>
      </c>
      <c r="B20" s="1" t="s">
        <v>19</v>
      </c>
      <c r="C20" s="1" t="s">
        <v>11</v>
      </c>
      <c r="D20" s="1" t="s">
        <v>67</v>
      </c>
      <c r="E20" s="1">
        <v>7</v>
      </c>
      <c r="G20">
        <v>15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0</v>
      </c>
    </row>
    <row r="21" spans="1:38" ht="15.75">
      <c r="A21" s="1">
        <v>13</v>
      </c>
      <c r="B21" s="1" t="s">
        <v>7</v>
      </c>
      <c r="C21" s="1" t="s">
        <v>12</v>
      </c>
      <c r="D21" s="1" t="s">
        <v>13</v>
      </c>
      <c r="E21" s="1">
        <v>4</v>
      </c>
      <c r="G21">
        <v>16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</row>
    <row r="22" spans="1:38" ht="15.75">
      <c r="A22" s="1"/>
      <c r="B22" s="1" t="s">
        <v>19</v>
      </c>
      <c r="C22" s="1" t="s">
        <v>11</v>
      </c>
      <c r="D22" s="1" t="s">
        <v>67</v>
      </c>
      <c r="E22" s="1">
        <v>3</v>
      </c>
      <c r="G22">
        <v>17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1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>
        <v>0</v>
      </c>
      <c r="AC22">
        <v>0</v>
      </c>
      <c r="AD22">
        <v>0</v>
      </c>
      <c r="AE22">
        <v>0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0</v>
      </c>
      <c r="AL22">
        <v>0</v>
      </c>
    </row>
    <row r="23" spans="1:38" ht="15.75">
      <c r="A23" s="1">
        <v>14</v>
      </c>
      <c r="B23" s="1" t="s">
        <v>7</v>
      </c>
      <c r="C23" s="1" t="s">
        <v>36</v>
      </c>
      <c r="D23" s="1" t="s">
        <v>67</v>
      </c>
      <c r="E23" s="1">
        <v>1</v>
      </c>
      <c r="G23">
        <v>18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  <c r="AB23">
        <v>0</v>
      </c>
      <c r="AC23">
        <v>0</v>
      </c>
      <c r="AD23">
        <v>0</v>
      </c>
      <c r="AE23">
        <v>0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0</v>
      </c>
      <c r="AL23">
        <v>0</v>
      </c>
    </row>
    <row r="24" spans="1:38" ht="15.75">
      <c r="A24" s="1">
        <v>15</v>
      </c>
      <c r="B24" s="1">
        <v>0</v>
      </c>
      <c r="C24" s="1"/>
      <c r="D24" s="1"/>
      <c r="E24" s="1">
        <v>0</v>
      </c>
      <c r="G24">
        <v>19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  <c r="AB24">
        <v>0</v>
      </c>
      <c r="AC24">
        <v>0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L24">
        <v>0</v>
      </c>
    </row>
    <row r="25" spans="1:38" ht="15.75">
      <c r="A25" s="1">
        <v>16</v>
      </c>
      <c r="B25" s="1">
        <v>0</v>
      </c>
      <c r="C25" s="1"/>
      <c r="D25" s="1"/>
      <c r="E25" s="1">
        <v>0</v>
      </c>
      <c r="G25">
        <v>20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>
        <v>0</v>
      </c>
      <c r="AC25">
        <v>0</v>
      </c>
      <c r="AD25">
        <v>0</v>
      </c>
      <c r="AE25">
        <v>0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0</v>
      </c>
      <c r="AL25">
        <v>0</v>
      </c>
    </row>
    <row r="26" spans="1:38" ht="15.75">
      <c r="A26" s="1">
        <v>17</v>
      </c>
      <c r="B26" s="1" t="s">
        <v>7</v>
      </c>
      <c r="C26" s="1" t="s">
        <v>8</v>
      </c>
      <c r="D26" s="1" t="s">
        <v>9</v>
      </c>
      <c r="E26" s="1">
        <v>1</v>
      </c>
      <c r="G26">
        <v>21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  <c r="AA26">
        <v>0</v>
      </c>
      <c r="AB26">
        <v>0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  <c r="AL26">
        <v>5</v>
      </c>
    </row>
    <row r="27" spans="1:38" ht="15.75">
      <c r="A27" s="1">
        <v>18</v>
      </c>
      <c r="B27" s="1">
        <v>0</v>
      </c>
      <c r="C27" s="1"/>
      <c r="D27" s="1"/>
      <c r="E27" s="1">
        <v>0</v>
      </c>
      <c r="G27">
        <v>22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1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  <c r="AA27">
        <v>0</v>
      </c>
      <c r="AB27">
        <v>0</v>
      </c>
      <c r="AC27">
        <v>0</v>
      </c>
      <c r="AD27">
        <v>0</v>
      </c>
      <c r="AE27">
        <v>0</v>
      </c>
      <c r="AF27">
        <v>0</v>
      </c>
      <c r="AG27">
        <v>0</v>
      </c>
      <c r="AH27">
        <v>0</v>
      </c>
      <c r="AI27">
        <v>0</v>
      </c>
      <c r="AJ27">
        <v>0</v>
      </c>
      <c r="AK27">
        <v>0</v>
      </c>
      <c r="AL27">
        <v>0</v>
      </c>
    </row>
    <row r="28" spans="1:38" ht="15.75">
      <c r="A28" s="1">
        <v>19</v>
      </c>
      <c r="B28" s="1">
        <v>0</v>
      </c>
      <c r="C28" s="1"/>
      <c r="D28" s="1"/>
      <c r="E28" s="1">
        <v>0</v>
      </c>
      <c r="G28">
        <v>23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0</v>
      </c>
      <c r="AA28">
        <v>0</v>
      </c>
      <c r="AB28">
        <v>0</v>
      </c>
      <c r="AC28">
        <v>0</v>
      </c>
      <c r="AD28">
        <v>0</v>
      </c>
      <c r="AE28">
        <v>0</v>
      </c>
      <c r="AF28">
        <v>0</v>
      </c>
      <c r="AG28">
        <v>0</v>
      </c>
      <c r="AH28">
        <v>0</v>
      </c>
      <c r="AI28">
        <v>0</v>
      </c>
      <c r="AJ28">
        <v>0</v>
      </c>
      <c r="AK28">
        <v>0</v>
      </c>
      <c r="AL28">
        <v>0</v>
      </c>
    </row>
    <row r="29" spans="1:38" ht="15.75">
      <c r="A29" s="1">
        <v>20</v>
      </c>
      <c r="B29" s="1">
        <v>0</v>
      </c>
      <c r="C29" s="1"/>
      <c r="D29" s="1"/>
      <c r="E29" s="1">
        <v>0</v>
      </c>
      <c r="G29">
        <v>24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  <c r="AA29">
        <v>0</v>
      </c>
      <c r="AB29">
        <v>0</v>
      </c>
      <c r="AC29">
        <v>0</v>
      </c>
      <c r="AD29">
        <v>0</v>
      </c>
      <c r="AE29">
        <v>0</v>
      </c>
      <c r="AF29">
        <v>0</v>
      </c>
      <c r="AG29">
        <v>0</v>
      </c>
      <c r="AH29">
        <v>0</v>
      </c>
      <c r="AI29">
        <v>0</v>
      </c>
      <c r="AJ29">
        <v>0</v>
      </c>
      <c r="AK29">
        <v>0</v>
      </c>
      <c r="AL29">
        <v>0</v>
      </c>
    </row>
    <row r="30" spans="1:38" ht="15.75">
      <c r="A30" s="1">
        <v>21</v>
      </c>
      <c r="B30" s="1" t="s">
        <v>19</v>
      </c>
      <c r="C30" s="1" t="s">
        <v>11</v>
      </c>
      <c r="D30" s="1" t="s">
        <v>67</v>
      </c>
      <c r="E30" s="1">
        <v>5</v>
      </c>
      <c r="G30">
        <v>25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  <c r="AA30">
        <v>0</v>
      </c>
      <c r="AB30">
        <v>0</v>
      </c>
      <c r="AC30">
        <v>0</v>
      </c>
      <c r="AD30">
        <v>0</v>
      </c>
      <c r="AE30">
        <v>0</v>
      </c>
      <c r="AF30">
        <v>0</v>
      </c>
      <c r="AG30">
        <v>0</v>
      </c>
      <c r="AH30">
        <v>0</v>
      </c>
      <c r="AI30">
        <v>0</v>
      </c>
      <c r="AJ30">
        <v>0</v>
      </c>
      <c r="AK30">
        <v>0</v>
      </c>
      <c r="AL30">
        <v>0</v>
      </c>
    </row>
    <row r="31" spans="1:38" ht="15.75">
      <c r="A31" s="1">
        <v>22</v>
      </c>
      <c r="B31" s="1" t="s">
        <v>7</v>
      </c>
      <c r="C31" s="1" t="s">
        <v>8</v>
      </c>
      <c r="D31" s="1" t="s">
        <v>33</v>
      </c>
      <c r="E31" s="1">
        <v>1</v>
      </c>
      <c r="G31">
        <v>26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0</v>
      </c>
      <c r="AA31">
        <v>0</v>
      </c>
      <c r="AB31">
        <v>0</v>
      </c>
      <c r="AC31">
        <v>0</v>
      </c>
      <c r="AD31">
        <v>0</v>
      </c>
      <c r="AE31">
        <v>0</v>
      </c>
      <c r="AF31">
        <v>0</v>
      </c>
      <c r="AG31">
        <v>0</v>
      </c>
      <c r="AH31">
        <v>0</v>
      </c>
      <c r="AI31">
        <v>0</v>
      </c>
      <c r="AJ31">
        <v>0</v>
      </c>
      <c r="AK31">
        <v>0</v>
      </c>
      <c r="AL31">
        <v>0</v>
      </c>
    </row>
    <row r="32" spans="1:38" ht="15.75">
      <c r="A32" s="1">
        <v>23</v>
      </c>
      <c r="B32" s="1">
        <v>0</v>
      </c>
      <c r="C32" s="1"/>
      <c r="D32" s="1"/>
      <c r="E32" s="1">
        <v>0</v>
      </c>
      <c r="G32">
        <v>27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0</v>
      </c>
      <c r="AA32">
        <v>0</v>
      </c>
      <c r="AB32">
        <v>0</v>
      </c>
      <c r="AC32">
        <v>0</v>
      </c>
      <c r="AD32">
        <v>0</v>
      </c>
      <c r="AE32">
        <v>0</v>
      </c>
      <c r="AF32">
        <v>0</v>
      </c>
      <c r="AG32">
        <v>0</v>
      </c>
      <c r="AH32">
        <v>0</v>
      </c>
      <c r="AI32">
        <v>0</v>
      </c>
      <c r="AJ32">
        <v>0</v>
      </c>
      <c r="AK32">
        <v>0</v>
      </c>
      <c r="AL32">
        <v>0</v>
      </c>
    </row>
    <row r="33" spans="1:38" ht="15.75">
      <c r="A33" s="1">
        <v>24</v>
      </c>
      <c r="B33" s="1">
        <v>0</v>
      </c>
      <c r="C33" s="1"/>
      <c r="D33" s="1"/>
      <c r="E33" s="1">
        <v>0</v>
      </c>
      <c r="G33">
        <v>28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0</v>
      </c>
      <c r="AA33">
        <v>0</v>
      </c>
      <c r="AB33">
        <v>0</v>
      </c>
      <c r="AC33">
        <v>0</v>
      </c>
      <c r="AD33">
        <v>0</v>
      </c>
      <c r="AE33">
        <v>0</v>
      </c>
      <c r="AF33">
        <v>0</v>
      </c>
      <c r="AG33">
        <v>0</v>
      </c>
      <c r="AH33">
        <v>0</v>
      </c>
      <c r="AI33">
        <v>0</v>
      </c>
      <c r="AJ33">
        <v>0</v>
      </c>
      <c r="AK33">
        <v>0</v>
      </c>
      <c r="AL33">
        <v>0</v>
      </c>
    </row>
    <row r="34" spans="1:38" ht="15.75">
      <c r="A34" s="1">
        <v>25</v>
      </c>
      <c r="B34" s="1">
        <v>0</v>
      </c>
      <c r="C34" s="1"/>
      <c r="D34" s="1"/>
      <c r="E34" s="1">
        <v>0</v>
      </c>
      <c r="G34">
        <v>29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>
        <v>0</v>
      </c>
      <c r="AA34">
        <v>0</v>
      </c>
      <c r="AB34">
        <v>0</v>
      </c>
      <c r="AC34">
        <v>0</v>
      </c>
      <c r="AD34">
        <v>0</v>
      </c>
      <c r="AE34">
        <v>0</v>
      </c>
      <c r="AF34">
        <v>0</v>
      </c>
      <c r="AG34">
        <v>0</v>
      </c>
      <c r="AH34">
        <v>0</v>
      </c>
      <c r="AI34">
        <v>0</v>
      </c>
      <c r="AJ34">
        <v>0</v>
      </c>
      <c r="AK34">
        <v>0</v>
      </c>
      <c r="AL34">
        <v>0</v>
      </c>
    </row>
    <row r="35" spans="1:38" ht="15.75">
      <c r="A35" s="1">
        <v>26</v>
      </c>
      <c r="B35" s="1">
        <v>0</v>
      </c>
      <c r="C35" s="1"/>
      <c r="D35" s="1"/>
      <c r="E35" s="1">
        <v>0</v>
      </c>
      <c r="G35">
        <v>30</v>
      </c>
      <c r="H35">
        <v>0</v>
      </c>
      <c r="I35">
        <v>1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1</v>
      </c>
      <c r="U35">
        <v>0</v>
      </c>
      <c r="V35">
        <v>0</v>
      </c>
      <c r="W35">
        <v>0</v>
      </c>
      <c r="X35">
        <v>0</v>
      </c>
      <c r="Y35">
        <v>0</v>
      </c>
      <c r="Z35">
        <v>0</v>
      </c>
      <c r="AA35">
        <v>0</v>
      </c>
      <c r="AB35">
        <v>0</v>
      </c>
      <c r="AC35">
        <v>0</v>
      </c>
      <c r="AD35">
        <v>0</v>
      </c>
      <c r="AE35">
        <v>0</v>
      </c>
      <c r="AF35">
        <v>0</v>
      </c>
      <c r="AG35">
        <v>0</v>
      </c>
      <c r="AH35">
        <v>0</v>
      </c>
      <c r="AI35">
        <v>0</v>
      </c>
      <c r="AJ35">
        <v>0</v>
      </c>
      <c r="AK35">
        <v>0</v>
      </c>
      <c r="AL35">
        <v>3</v>
      </c>
    </row>
    <row r="36" spans="1:38" ht="15.75">
      <c r="A36" s="1">
        <v>27</v>
      </c>
      <c r="B36" s="1">
        <v>0</v>
      </c>
      <c r="C36" s="1"/>
      <c r="D36" s="1"/>
      <c r="E36" s="1">
        <v>0</v>
      </c>
      <c r="G36">
        <v>31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>
        <v>0</v>
      </c>
      <c r="AA36">
        <v>0</v>
      </c>
      <c r="AB36">
        <v>0</v>
      </c>
      <c r="AC36">
        <v>0</v>
      </c>
      <c r="AD36">
        <v>0</v>
      </c>
      <c r="AE36">
        <v>0</v>
      </c>
      <c r="AF36">
        <v>0</v>
      </c>
      <c r="AG36">
        <v>0</v>
      </c>
      <c r="AH36">
        <v>0</v>
      </c>
      <c r="AI36">
        <v>0</v>
      </c>
      <c r="AJ36">
        <v>0</v>
      </c>
      <c r="AK36">
        <v>0</v>
      </c>
      <c r="AL36">
        <v>0</v>
      </c>
    </row>
    <row r="37" spans="1:38" ht="15.75">
      <c r="A37" s="1">
        <v>28</v>
      </c>
      <c r="B37" s="1">
        <v>0</v>
      </c>
      <c r="C37" s="1"/>
      <c r="D37" s="1"/>
      <c r="E37" s="1">
        <v>0</v>
      </c>
      <c r="G37">
        <v>32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2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v>0</v>
      </c>
      <c r="AB37">
        <v>0</v>
      </c>
      <c r="AC37">
        <v>0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0</v>
      </c>
      <c r="AJ37">
        <v>0</v>
      </c>
      <c r="AK37">
        <v>0</v>
      </c>
      <c r="AL37">
        <v>0</v>
      </c>
    </row>
    <row r="38" spans="1:38" ht="15.75">
      <c r="A38" s="1">
        <v>29</v>
      </c>
      <c r="B38" s="1">
        <v>0</v>
      </c>
      <c r="C38" s="1"/>
      <c r="D38" s="1"/>
      <c r="E38" s="1">
        <v>0</v>
      </c>
      <c r="G38">
        <v>33</v>
      </c>
      <c r="H38">
        <v>0</v>
      </c>
      <c r="I38">
        <v>0</v>
      </c>
      <c r="J38">
        <v>0</v>
      </c>
      <c r="K38">
        <v>0</v>
      </c>
      <c r="L38">
        <v>1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Z38">
        <v>0</v>
      </c>
      <c r="AA38">
        <v>0</v>
      </c>
      <c r="AB38">
        <v>0</v>
      </c>
      <c r="AC38">
        <v>0</v>
      </c>
      <c r="AD38">
        <v>0</v>
      </c>
      <c r="AE38">
        <v>0</v>
      </c>
      <c r="AF38">
        <v>0</v>
      </c>
      <c r="AG38">
        <v>0</v>
      </c>
      <c r="AH38">
        <v>0</v>
      </c>
      <c r="AI38">
        <v>0</v>
      </c>
      <c r="AJ38">
        <v>0</v>
      </c>
      <c r="AK38">
        <v>0</v>
      </c>
      <c r="AL38">
        <v>0</v>
      </c>
    </row>
    <row r="39" spans="1:38" ht="15.75">
      <c r="A39" s="1">
        <v>30</v>
      </c>
      <c r="B39" s="1" t="s">
        <v>22</v>
      </c>
      <c r="C39" s="1" t="s">
        <v>21</v>
      </c>
      <c r="D39" s="1" t="s">
        <v>16</v>
      </c>
      <c r="E39" s="1">
        <v>1</v>
      </c>
      <c r="G39">
        <v>34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>
        <v>0</v>
      </c>
      <c r="Z39">
        <v>0</v>
      </c>
      <c r="AA39">
        <v>0</v>
      </c>
      <c r="AB39">
        <v>0</v>
      </c>
      <c r="AC39">
        <v>0</v>
      </c>
      <c r="AD39">
        <v>0</v>
      </c>
      <c r="AE39">
        <v>0</v>
      </c>
      <c r="AF39">
        <v>0</v>
      </c>
      <c r="AG39">
        <v>0</v>
      </c>
      <c r="AH39">
        <v>0</v>
      </c>
      <c r="AI39">
        <v>0</v>
      </c>
      <c r="AJ39">
        <v>0</v>
      </c>
      <c r="AK39">
        <v>0</v>
      </c>
      <c r="AL39">
        <v>0</v>
      </c>
    </row>
    <row r="40" spans="1:38" ht="15.75">
      <c r="A40" s="1"/>
      <c r="B40" s="1" t="s">
        <v>7</v>
      </c>
      <c r="C40" s="1" t="s">
        <v>8</v>
      </c>
      <c r="D40" s="1" t="s">
        <v>9</v>
      </c>
      <c r="E40" s="1">
        <v>1</v>
      </c>
      <c r="G40">
        <v>35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4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Z40">
        <v>0</v>
      </c>
      <c r="AA40">
        <v>0</v>
      </c>
      <c r="AB40">
        <v>0</v>
      </c>
      <c r="AC40">
        <v>0</v>
      </c>
      <c r="AD40">
        <v>0</v>
      </c>
      <c r="AE40">
        <v>0</v>
      </c>
      <c r="AF40">
        <v>0</v>
      </c>
      <c r="AG40">
        <v>0</v>
      </c>
      <c r="AH40">
        <v>0</v>
      </c>
      <c r="AI40">
        <v>0</v>
      </c>
      <c r="AJ40">
        <v>0</v>
      </c>
      <c r="AK40">
        <v>0</v>
      </c>
      <c r="AL40">
        <v>0</v>
      </c>
    </row>
    <row r="41" spans="1:38" ht="15.75">
      <c r="A41" s="1"/>
      <c r="B41" s="1" t="s">
        <v>19</v>
      </c>
      <c r="C41" s="1" t="s">
        <v>11</v>
      </c>
      <c r="D41" s="1" t="s">
        <v>67</v>
      </c>
      <c r="E41" s="1">
        <v>3</v>
      </c>
      <c r="G41">
        <v>36</v>
      </c>
      <c r="H41">
        <v>0</v>
      </c>
      <c r="I41">
        <v>0</v>
      </c>
      <c r="J41">
        <v>0</v>
      </c>
      <c r="K41">
        <v>0</v>
      </c>
      <c r="L41">
        <v>3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  <c r="Z41">
        <v>0</v>
      </c>
      <c r="AA41">
        <v>0</v>
      </c>
      <c r="AB41">
        <v>0</v>
      </c>
      <c r="AC41">
        <v>0</v>
      </c>
      <c r="AD41">
        <v>0</v>
      </c>
      <c r="AE41">
        <v>0</v>
      </c>
      <c r="AF41">
        <v>0</v>
      </c>
      <c r="AG41">
        <v>0</v>
      </c>
      <c r="AH41">
        <v>0</v>
      </c>
      <c r="AI41">
        <v>0</v>
      </c>
      <c r="AJ41">
        <v>0</v>
      </c>
      <c r="AK41">
        <v>0</v>
      </c>
      <c r="AL41">
        <v>0</v>
      </c>
    </row>
    <row r="42" spans="1:38" ht="15.75">
      <c r="A42" s="1">
        <v>31</v>
      </c>
      <c r="B42" s="1">
        <v>0</v>
      </c>
      <c r="C42" s="1"/>
      <c r="D42" s="1"/>
      <c r="E42" s="1"/>
      <c r="G42">
        <v>37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4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0</v>
      </c>
      <c r="AA42">
        <v>0</v>
      </c>
      <c r="AB42">
        <v>0</v>
      </c>
      <c r="AC42">
        <v>0</v>
      </c>
      <c r="AD42">
        <v>0</v>
      </c>
      <c r="AE42">
        <v>0</v>
      </c>
      <c r="AF42">
        <v>0</v>
      </c>
      <c r="AG42">
        <v>0</v>
      </c>
      <c r="AH42">
        <v>0</v>
      </c>
      <c r="AI42">
        <v>0</v>
      </c>
      <c r="AJ42">
        <v>0</v>
      </c>
      <c r="AK42">
        <v>0</v>
      </c>
      <c r="AL42">
        <v>0</v>
      </c>
    </row>
    <row r="43" spans="1:38" ht="15.75">
      <c r="A43" s="1">
        <v>32</v>
      </c>
      <c r="B43" s="1" t="s">
        <v>7</v>
      </c>
      <c r="C43" s="1" t="s">
        <v>8</v>
      </c>
      <c r="D43" s="1" t="s">
        <v>9</v>
      </c>
      <c r="E43" s="1">
        <v>2</v>
      </c>
      <c r="G43">
        <v>38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4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>
        <v>0</v>
      </c>
      <c r="AC43">
        <v>0</v>
      </c>
      <c r="AD43">
        <v>0</v>
      </c>
      <c r="AE43">
        <v>0</v>
      </c>
      <c r="AF43">
        <v>0</v>
      </c>
      <c r="AG43">
        <v>0</v>
      </c>
      <c r="AH43">
        <v>0</v>
      </c>
      <c r="AI43">
        <v>0</v>
      </c>
      <c r="AJ43">
        <v>0</v>
      </c>
      <c r="AK43">
        <v>0</v>
      </c>
      <c r="AL43">
        <v>0</v>
      </c>
    </row>
    <row r="44" spans="1:38" ht="15.75">
      <c r="A44" s="1">
        <v>33</v>
      </c>
      <c r="B44" s="1" t="s">
        <v>28</v>
      </c>
      <c r="C44" s="1" t="s">
        <v>26</v>
      </c>
      <c r="D44" s="1" t="s">
        <v>16</v>
      </c>
      <c r="E44" s="1">
        <v>1</v>
      </c>
      <c r="G44">
        <v>39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8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Z44">
        <v>0</v>
      </c>
      <c r="AA44">
        <v>0</v>
      </c>
      <c r="AB44">
        <v>0</v>
      </c>
      <c r="AC44">
        <v>0</v>
      </c>
      <c r="AD44">
        <v>0</v>
      </c>
      <c r="AE44">
        <v>0</v>
      </c>
      <c r="AF44">
        <v>0</v>
      </c>
      <c r="AG44">
        <v>0</v>
      </c>
      <c r="AH44">
        <v>0</v>
      </c>
      <c r="AI44">
        <v>0</v>
      </c>
      <c r="AJ44">
        <v>0</v>
      </c>
      <c r="AK44">
        <v>0</v>
      </c>
      <c r="AL44">
        <v>0</v>
      </c>
    </row>
    <row r="45" spans="1:38" ht="15.75">
      <c r="A45" s="1">
        <v>34</v>
      </c>
      <c r="B45" s="1">
        <v>0</v>
      </c>
      <c r="C45" s="1"/>
      <c r="D45" s="1"/>
      <c r="E45" s="1">
        <v>0</v>
      </c>
      <c r="G45">
        <v>40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5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  <c r="Z45">
        <v>0</v>
      </c>
      <c r="AA45">
        <v>0</v>
      </c>
      <c r="AB45">
        <v>0</v>
      </c>
      <c r="AC45">
        <v>0</v>
      </c>
      <c r="AD45">
        <v>0</v>
      </c>
      <c r="AE45">
        <v>0</v>
      </c>
      <c r="AF45">
        <v>0</v>
      </c>
      <c r="AG45">
        <v>0</v>
      </c>
      <c r="AH45">
        <v>0</v>
      </c>
      <c r="AI45">
        <v>0</v>
      </c>
      <c r="AJ45">
        <v>0</v>
      </c>
      <c r="AK45">
        <v>0</v>
      </c>
      <c r="AL45">
        <v>0</v>
      </c>
    </row>
    <row r="46" spans="1:38" ht="15.75">
      <c r="A46" s="1">
        <v>35</v>
      </c>
      <c r="B46" s="1" t="s">
        <v>28</v>
      </c>
      <c r="C46" s="1" t="s">
        <v>8</v>
      </c>
      <c r="D46" s="1" t="s">
        <v>30</v>
      </c>
      <c r="E46" s="1">
        <v>4</v>
      </c>
      <c r="G46">
        <v>41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  <c r="Z46">
        <v>0</v>
      </c>
      <c r="AA46">
        <v>0</v>
      </c>
      <c r="AB46">
        <v>0</v>
      </c>
      <c r="AC46">
        <v>0</v>
      </c>
      <c r="AD46">
        <v>0</v>
      </c>
      <c r="AE46">
        <v>0</v>
      </c>
      <c r="AF46">
        <v>0</v>
      </c>
      <c r="AG46">
        <v>0</v>
      </c>
      <c r="AH46">
        <v>0</v>
      </c>
      <c r="AI46">
        <v>0</v>
      </c>
      <c r="AJ46">
        <v>0</v>
      </c>
      <c r="AK46">
        <v>0</v>
      </c>
      <c r="AL46">
        <v>0</v>
      </c>
    </row>
    <row r="47" spans="1:38" ht="15.75">
      <c r="A47" s="1">
        <v>36</v>
      </c>
      <c r="B47" s="1" t="s">
        <v>19</v>
      </c>
      <c r="C47" s="1" t="s">
        <v>26</v>
      </c>
      <c r="D47" s="1" t="s">
        <v>16</v>
      </c>
      <c r="E47" s="1">
        <v>3</v>
      </c>
      <c r="G47">
        <v>42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  <c r="Z47">
        <v>0</v>
      </c>
      <c r="AA47">
        <v>0</v>
      </c>
      <c r="AB47">
        <v>0</v>
      </c>
      <c r="AC47">
        <v>0</v>
      </c>
      <c r="AD47">
        <v>0</v>
      </c>
      <c r="AE47">
        <v>0</v>
      </c>
      <c r="AF47">
        <v>0</v>
      </c>
      <c r="AG47">
        <v>0</v>
      </c>
      <c r="AH47">
        <v>0</v>
      </c>
      <c r="AI47">
        <v>0</v>
      </c>
      <c r="AJ47">
        <v>0</v>
      </c>
      <c r="AK47">
        <v>0</v>
      </c>
      <c r="AL47">
        <v>0</v>
      </c>
    </row>
    <row r="48" spans="1:38" ht="15.75">
      <c r="A48" s="1">
        <v>37</v>
      </c>
      <c r="B48" s="1" t="s">
        <v>28</v>
      </c>
      <c r="C48" s="1" t="s">
        <v>10</v>
      </c>
      <c r="D48" s="1" t="s">
        <v>30</v>
      </c>
      <c r="E48" s="1">
        <v>4</v>
      </c>
      <c r="G48">
        <v>43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4</v>
      </c>
      <c r="Q48">
        <v>0</v>
      </c>
      <c r="R48">
        <v>0</v>
      </c>
      <c r="S48">
        <v>0</v>
      </c>
      <c r="T48">
        <v>0</v>
      </c>
      <c r="U48">
        <v>0</v>
      </c>
      <c r="V48">
        <v>0</v>
      </c>
      <c r="W48">
        <v>0</v>
      </c>
      <c r="X48">
        <v>0</v>
      </c>
      <c r="Y48">
        <v>0</v>
      </c>
      <c r="Z48">
        <v>0</v>
      </c>
      <c r="AA48">
        <v>0</v>
      </c>
      <c r="AB48">
        <v>0</v>
      </c>
      <c r="AC48">
        <v>0</v>
      </c>
      <c r="AD48">
        <v>0</v>
      </c>
      <c r="AE48">
        <v>0</v>
      </c>
      <c r="AF48">
        <v>0</v>
      </c>
      <c r="AG48">
        <v>0</v>
      </c>
      <c r="AH48">
        <v>0</v>
      </c>
      <c r="AI48">
        <v>0</v>
      </c>
      <c r="AJ48">
        <v>0</v>
      </c>
      <c r="AK48">
        <v>0</v>
      </c>
      <c r="AL48">
        <v>0</v>
      </c>
    </row>
    <row r="49" spans="1:38" ht="15.75">
      <c r="A49" s="1">
        <v>38</v>
      </c>
      <c r="B49" s="1" t="s">
        <v>7</v>
      </c>
      <c r="C49" s="1" t="s">
        <v>10</v>
      </c>
      <c r="D49" s="1" t="s">
        <v>37</v>
      </c>
      <c r="E49" s="1">
        <v>4</v>
      </c>
      <c r="G49">
        <v>44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5</v>
      </c>
      <c r="S49">
        <v>0</v>
      </c>
      <c r="T49">
        <v>0</v>
      </c>
      <c r="U49">
        <v>0</v>
      </c>
      <c r="V49">
        <v>0</v>
      </c>
      <c r="W49">
        <v>0</v>
      </c>
      <c r="X49">
        <v>0</v>
      </c>
      <c r="Y49">
        <v>0</v>
      </c>
      <c r="Z49">
        <v>0</v>
      </c>
      <c r="AA49">
        <v>0</v>
      </c>
      <c r="AB49">
        <v>0</v>
      </c>
      <c r="AC49">
        <v>0</v>
      </c>
      <c r="AD49">
        <v>0</v>
      </c>
      <c r="AE49">
        <v>0</v>
      </c>
      <c r="AF49">
        <v>0</v>
      </c>
      <c r="AG49">
        <v>0</v>
      </c>
      <c r="AH49">
        <v>0</v>
      </c>
      <c r="AI49">
        <v>0</v>
      </c>
      <c r="AJ49">
        <v>0</v>
      </c>
      <c r="AK49">
        <v>0</v>
      </c>
      <c r="AL49">
        <v>0</v>
      </c>
    </row>
    <row r="50" spans="1:38" ht="15.75">
      <c r="A50" s="1">
        <v>39</v>
      </c>
      <c r="B50" s="1" t="s">
        <v>7</v>
      </c>
      <c r="C50" s="1" t="s">
        <v>8</v>
      </c>
      <c r="D50" s="1" t="s">
        <v>18</v>
      </c>
      <c r="E50" s="1">
        <v>8</v>
      </c>
      <c r="G50">
        <v>45</v>
      </c>
      <c r="H50">
        <v>0</v>
      </c>
      <c r="I50">
        <v>0</v>
      </c>
      <c r="J50">
        <v>1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  <c r="Z50">
        <v>0</v>
      </c>
      <c r="AA50">
        <v>0</v>
      </c>
      <c r="AB50">
        <v>0</v>
      </c>
      <c r="AC50">
        <v>0</v>
      </c>
      <c r="AD50">
        <v>0</v>
      </c>
      <c r="AE50">
        <v>0</v>
      </c>
      <c r="AF50">
        <v>0</v>
      </c>
      <c r="AG50">
        <v>0</v>
      </c>
      <c r="AH50">
        <v>0</v>
      </c>
      <c r="AI50">
        <v>0</v>
      </c>
      <c r="AJ50">
        <v>0</v>
      </c>
      <c r="AK50">
        <v>0</v>
      </c>
      <c r="AL50">
        <v>0</v>
      </c>
    </row>
    <row r="51" spans="1:38" ht="15.75">
      <c r="A51" s="1">
        <v>40</v>
      </c>
      <c r="B51" s="1" t="s">
        <v>7</v>
      </c>
      <c r="C51" s="1" t="s">
        <v>8</v>
      </c>
      <c r="D51" s="1" t="s">
        <v>18</v>
      </c>
      <c r="E51" s="1">
        <v>5</v>
      </c>
      <c r="G51">
        <v>46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9</v>
      </c>
      <c r="T51">
        <v>0</v>
      </c>
      <c r="U51">
        <v>0</v>
      </c>
      <c r="V51">
        <v>0</v>
      </c>
      <c r="W51">
        <v>0</v>
      </c>
      <c r="X51">
        <v>0</v>
      </c>
      <c r="Y51">
        <v>0</v>
      </c>
      <c r="Z51">
        <v>0</v>
      </c>
      <c r="AA51">
        <v>0</v>
      </c>
      <c r="AB51">
        <v>0</v>
      </c>
      <c r="AC51">
        <v>0</v>
      </c>
      <c r="AD51">
        <v>1</v>
      </c>
      <c r="AE51">
        <v>0</v>
      </c>
      <c r="AF51">
        <v>0</v>
      </c>
      <c r="AG51">
        <v>0</v>
      </c>
      <c r="AH51">
        <v>0</v>
      </c>
      <c r="AI51">
        <v>0</v>
      </c>
      <c r="AJ51">
        <v>0</v>
      </c>
      <c r="AK51">
        <v>0</v>
      </c>
      <c r="AL51">
        <v>0</v>
      </c>
    </row>
    <row r="52" spans="1:38" ht="15.75">
      <c r="A52" s="1">
        <v>41</v>
      </c>
      <c r="B52" s="1">
        <v>0</v>
      </c>
      <c r="C52" s="1"/>
      <c r="D52" s="1"/>
      <c r="E52" s="1">
        <v>0</v>
      </c>
      <c r="G52">
        <v>47</v>
      </c>
      <c r="H52">
        <v>0</v>
      </c>
      <c r="I52">
        <v>0</v>
      </c>
      <c r="J52">
        <v>3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  <c r="U52">
        <v>0</v>
      </c>
      <c r="V52">
        <v>0</v>
      </c>
      <c r="W52">
        <v>0</v>
      </c>
      <c r="X52">
        <v>0</v>
      </c>
      <c r="Y52">
        <v>0</v>
      </c>
      <c r="Z52">
        <v>0</v>
      </c>
      <c r="AA52">
        <v>0</v>
      </c>
      <c r="AB52">
        <v>0</v>
      </c>
      <c r="AC52">
        <v>0</v>
      </c>
      <c r="AD52">
        <v>0</v>
      </c>
      <c r="AE52">
        <v>0</v>
      </c>
      <c r="AF52">
        <v>0</v>
      </c>
      <c r="AG52">
        <v>0</v>
      </c>
      <c r="AH52">
        <v>0</v>
      </c>
      <c r="AI52">
        <v>0</v>
      </c>
      <c r="AJ52">
        <v>0</v>
      </c>
      <c r="AK52">
        <v>0</v>
      </c>
      <c r="AL52">
        <v>0</v>
      </c>
    </row>
    <row r="53" spans="1:38" ht="15.75">
      <c r="A53" s="1">
        <v>42</v>
      </c>
      <c r="B53" s="1">
        <v>0</v>
      </c>
      <c r="C53" s="1"/>
      <c r="D53" s="1"/>
      <c r="E53" s="1">
        <v>0</v>
      </c>
      <c r="G53">
        <v>48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  <c r="V53">
        <v>0</v>
      </c>
      <c r="W53">
        <v>0</v>
      </c>
      <c r="X53">
        <v>0</v>
      </c>
      <c r="Y53">
        <v>0</v>
      </c>
      <c r="Z53">
        <v>0</v>
      </c>
      <c r="AA53">
        <v>0</v>
      </c>
      <c r="AB53">
        <v>0</v>
      </c>
      <c r="AC53" s="107">
        <v>5</v>
      </c>
      <c r="AD53">
        <v>0</v>
      </c>
      <c r="AE53">
        <v>0</v>
      </c>
      <c r="AF53">
        <v>0</v>
      </c>
      <c r="AG53">
        <v>0</v>
      </c>
      <c r="AH53">
        <v>0</v>
      </c>
      <c r="AI53">
        <v>0</v>
      </c>
      <c r="AJ53">
        <v>0</v>
      </c>
      <c r="AK53">
        <v>0</v>
      </c>
      <c r="AL53">
        <v>0</v>
      </c>
    </row>
    <row r="54" spans="1:38" ht="15.75">
      <c r="A54" s="1">
        <v>43</v>
      </c>
      <c r="B54" s="1" t="s">
        <v>7</v>
      </c>
      <c r="C54" s="1" t="s">
        <v>10</v>
      </c>
      <c r="D54" s="1" t="s">
        <v>37</v>
      </c>
      <c r="E54" s="1">
        <v>4</v>
      </c>
      <c r="G54">
        <v>49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2</v>
      </c>
      <c r="S54">
        <v>0</v>
      </c>
      <c r="T54">
        <v>0</v>
      </c>
      <c r="U54">
        <v>0</v>
      </c>
      <c r="V54">
        <v>0</v>
      </c>
      <c r="W54">
        <v>0</v>
      </c>
      <c r="X54">
        <v>0</v>
      </c>
      <c r="Y54">
        <v>0</v>
      </c>
      <c r="Z54">
        <v>0</v>
      </c>
      <c r="AA54">
        <v>0</v>
      </c>
      <c r="AB54">
        <v>0</v>
      </c>
      <c r="AC54">
        <v>0</v>
      </c>
      <c r="AD54">
        <v>0</v>
      </c>
      <c r="AE54">
        <v>0</v>
      </c>
      <c r="AF54">
        <v>0</v>
      </c>
      <c r="AG54">
        <v>0</v>
      </c>
      <c r="AH54">
        <v>0</v>
      </c>
      <c r="AI54">
        <v>0</v>
      </c>
      <c r="AJ54">
        <v>0</v>
      </c>
      <c r="AK54">
        <v>0</v>
      </c>
      <c r="AL54">
        <v>0</v>
      </c>
    </row>
    <row r="55" spans="1:38" ht="15.75">
      <c r="A55" s="1">
        <v>44</v>
      </c>
      <c r="B55" s="1" t="s">
        <v>7</v>
      </c>
      <c r="C55" s="1" t="s">
        <v>8</v>
      </c>
      <c r="D55" s="1" t="s">
        <v>18</v>
      </c>
      <c r="E55" s="1">
        <v>5</v>
      </c>
      <c r="G55">
        <v>50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0</v>
      </c>
      <c r="W55">
        <v>0</v>
      </c>
      <c r="X55">
        <v>0</v>
      </c>
      <c r="Y55">
        <v>0</v>
      </c>
      <c r="Z55">
        <v>0</v>
      </c>
      <c r="AA55">
        <v>0</v>
      </c>
      <c r="AB55">
        <v>0</v>
      </c>
      <c r="AC55">
        <v>0</v>
      </c>
      <c r="AD55">
        <v>0</v>
      </c>
      <c r="AE55">
        <v>0</v>
      </c>
      <c r="AF55">
        <v>0</v>
      </c>
      <c r="AG55">
        <v>0</v>
      </c>
      <c r="AH55">
        <v>0</v>
      </c>
      <c r="AI55">
        <v>0</v>
      </c>
      <c r="AJ55">
        <v>0</v>
      </c>
      <c r="AK55">
        <v>0</v>
      </c>
      <c r="AL55">
        <v>0</v>
      </c>
    </row>
    <row r="56" spans="1:38" ht="15.75">
      <c r="A56" s="1">
        <v>45</v>
      </c>
      <c r="B56" s="1" t="s">
        <v>63</v>
      </c>
      <c r="C56" s="1" t="s">
        <v>21</v>
      </c>
      <c r="D56" s="1" t="s">
        <v>64</v>
      </c>
      <c r="E56" s="1">
        <v>1</v>
      </c>
      <c r="G56">
        <v>51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  <c r="V56">
        <v>0</v>
      </c>
      <c r="W56">
        <v>0</v>
      </c>
      <c r="X56">
        <v>0</v>
      </c>
      <c r="Y56">
        <v>0</v>
      </c>
      <c r="Z56">
        <v>0</v>
      </c>
      <c r="AA56">
        <v>0</v>
      </c>
      <c r="AB56">
        <v>0</v>
      </c>
      <c r="AC56">
        <v>0</v>
      </c>
      <c r="AD56">
        <v>0</v>
      </c>
      <c r="AE56">
        <v>0</v>
      </c>
      <c r="AF56">
        <v>0</v>
      </c>
      <c r="AG56">
        <v>0</v>
      </c>
      <c r="AH56">
        <v>0</v>
      </c>
      <c r="AI56">
        <v>0</v>
      </c>
      <c r="AJ56">
        <v>0</v>
      </c>
      <c r="AK56">
        <v>0</v>
      </c>
      <c r="AL56">
        <v>0</v>
      </c>
    </row>
    <row r="57" spans="1:38" ht="15.75">
      <c r="A57" s="1">
        <v>46</v>
      </c>
      <c r="B57" s="1" t="s">
        <v>7</v>
      </c>
      <c r="C57" s="1" t="s">
        <v>36</v>
      </c>
      <c r="D57" s="1" t="s">
        <v>67</v>
      </c>
      <c r="E57" s="1">
        <v>1</v>
      </c>
      <c r="G57">
        <v>52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  <c r="Z57">
        <v>0</v>
      </c>
      <c r="AA57">
        <v>0</v>
      </c>
      <c r="AB57">
        <v>0</v>
      </c>
      <c r="AC57">
        <v>0</v>
      </c>
      <c r="AD57">
        <v>0</v>
      </c>
      <c r="AE57">
        <v>0</v>
      </c>
      <c r="AF57">
        <v>0</v>
      </c>
      <c r="AG57">
        <v>0</v>
      </c>
      <c r="AH57">
        <v>0</v>
      </c>
      <c r="AI57">
        <v>0</v>
      </c>
      <c r="AJ57">
        <v>0</v>
      </c>
      <c r="AK57">
        <v>0</v>
      </c>
      <c r="AL57">
        <v>0</v>
      </c>
    </row>
    <row r="58" spans="1:38" ht="15.75">
      <c r="A58" s="1"/>
      <c r="B58" s="1" t="s">
        <v>7</v>
      </c>
      <c r="C58" s="1" t="s">
        <v>10</v>
      </c>
      <c r="D58" s="1" t="s">
        <v>18</v>
      </c>
      <c r="E58" s="1">
        <v>9</v>
      </c>
      <c r="G58">
        <v>53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4</v>
      </c>
      <c r="S58">
        <v>0</v>
      </c>
      <c r="T58">
        <v>0</v>
      </c>
      <c r="U58">
        <v>0</v>
      </c>
      <c r="V58">
        <v>0</v>
      </c>
      <c r="W58">
        <v>0</v>
      </c>
      <c r="X58">
        <v>0</v>
      </c>
      <c r="Y58">
        <v>0</v>
      </c>
      <c r="Z58">
        <v>0</v>
      </c>
      <c r="AA58">
        <v>0</v>
      </c>
      <c r="AB58">
        <v>0</v>
      </c>
      <c r="AC58">
        <v>0</v>
      </c>
      <c r="AD58">
        <v>0</v>
      </c>
      <c r="AE58">
        <v>0</v>
      </c>
      <c r="AF58">
        <v>0</v>
      </c>
      <c r="AG58">
        <v>0</v>
      </c>
      <c r="AH58">
        <v>0</v>
      </c>
      <c r="AI58">
        <v>0</v>
      </c>
      <c r="AJ58">
        <v>0</v>
      </c>
      <c r="AK58">
        <v>0</v>
      </c>
      <c r="AL58">
        <v>0</v>
      </c>
    </row>
    <row r="59" spans="1:38" ht="15.75">
      <c r="A59" s="1">
        <v>47</v>
      </c>
      <c r="B59" s="1" t="s">
        <v>63</v>
      </c>
      <c r="C59" s="1" t="s">
        <v>21</v>
      </c>
      <c r="D59" s="1" t="s">
        <v>64</v>
      </c>
      <c r="E59" s="1">
        <v>3</v>
      </c>
      <c r="G59">
        <v>54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2</v>
      </c>
      <c r="S59">
        <v>0</v>
      </c>
      <c r="T59">
        <v>0</v>
      </c>
      <c r="U59">
        <v>0</v>
      </c>
      <c r="V59">
        <v>0</v>
      </c>
      <c r="W59">
        <v>0</v>
      </c>
      <c r="X59">
        <v>0</v>
      </c>
      <c r="Y59">
        <v>0</v>
      </c>
      <c r="Z59">
        <v>0</v>
      </c>
      <c r="AA59">
        <v>0</v>
      </c>
      <c r="AB59">
        <v>0</v>
      </c>
      <c r="AC59">
        <v>0</v>
      </c>
      <c r="AD59">
        <v>0</v>
      </c>
      <c r="AE59">
        <v>0</v>
      </c>
      <c r="AF59">
        <v>0</v>
      </c>
      <c r="AG59">
        <v>0</v>
      </c>
      <c r="AH59">
        <v>1</v>
      </c>
      <c r="AI59">
        <v>0</v>
      </c>
      <c r="AJ59">
        <v>0</v>
      </c>
      <c r="AK59">
        <v>0</v>
      </c>
      <c r="AL59">
        <v>0</v>
      </c>
    </row>
    <row r="60" spans="1:38" ht="15.75">
      <c r="A60" s="1">
        <v>48</v>
      </c>
      <c r="B60" s="1" t="s">
        <v>7</v>
      </c>
      <c r="C60" s="1" t="s">
        <v>38</v>
      </c>
      <c r="D60" s="1" t="s">
        <v>13</v>
      </c>
      <c r="E60" s="1">
        <v>5</v>
      </c>
      <c r="G60">
        <v>55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2</v>
      </c>
      <c r="Q60">
        <v>0</v>
      </c>
      <c r="R60">
        <v>6</v>
      </c>
      <c r="S60">
        <v>0</v>
      </c>
      <c r="T60">
        <v>0</v>
      </c>
      <c r="U60">
        <v>0</v>
      </c>
      <c r="V60">
        <v>0</v>
      </c>
      <c r="W60">
        <v>0</v>
      </c>
      <c r="X60">
        <v>0</v>
      </c>
      <c r="Y60">
        <v>0</v>
      </c>
      <c r="Z60">
        <v>0</v>
      </c>
      <c r="AA60">
        <v>0</v>
      </c>
      <c r="AB60">
        <v>0</v>
      </c>
      <c r="AC60">
        <v>0</v>
      </c>
      <c r="AD60">
        <v>0</v>
      </c>
      <c r="AE60">
        <v>0</v>
      </c>
      <c r="AF60">
        <v>0</v>
      </c>
      <c r="AG60">
        <v>0</v>
      </c>
      <c r="AH60">
        <v>0</v>
      </c>
      <c r="AI60">
        <v>0</v>
      </c>
      <c r="AJ60">
        <v>0</v>
      </c>
      <c r="AK60">
        <v>0</v>
      </c>
      <c r="AL60">
        <v>0</v>
      </c>
    </row>
    <row r="61" spans="1:38" ht="15.75">
      <c r="A61" s="1">
        <v>49</v>
      </c>
      <c r="B61" s="1" t="s">
        <v>7</v>
      </c>
      <c r="C61" s="1" t="s">
        <v>10</v>
      </c>
      <c r="D61" s="1" t="s">
        <v>18</v>
      </c>
      <c r="E61" s="1">
        <v>2</v>
      </c>
      <c r="G61">
        <v>56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2</v>
      </c>
      <c r="S61">
        <v>0</v>
      </c>
      <c r="T61">
        <v>0</v>
      </c>
      <c r="U61">
        <v>0</v>
      </c>
      <c r="V61">
        <v>0</v>
      </c>
      <c r="W61">
        <v>0</v>
      </c>
      <c r="X61">
        <v>0</v>
      </c>
      <c r="Y61">
        <v>0</v>
      </c>
      <c r="Z61">
        <v>0</v>
      </c>
      <c r="AA61">
        <v>0</v>
      </c>
      <c r="AB61">
        <v>0</v>
      </c>
      <c r="AC61">
        <v>0</v>
      </c>
      <c r="AD61">
        <v>0</v>
      </c>
      <c r="AE61">
        <v>0</v>
      </c>
      <c r="AF61">
        <v>0</v>
      </c>
      <c r="AG61">
        <v>0</v>
      </c>
      <c r="AH61">
        <v>0</v>
      </c>
      <c r="AI61">
        <v>0</v>
      </c>
      <c r="AJ61">
        <v>0</v>
      </c>
      <c r="AK61">
        <v>0</v>
      </c>
      <c r="AL61">
        <v>0</v>
      </c>
    </row>
    <row r="62" spans="1:38" ht="15.75">
      <c r="A62" s="1">
        <v>50</v>
      </c>
      <c r="B62" s="1">
        <v>0</v>
      </c>
      <c r="C62" s="1"/>
      <c r="D62" s="1"/>
      <c r="E62" s="1">
        <v>0</v>
      </c>
      <c r="G62">
        <v>57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  <c r="U62">
        <v>0</v>
      </c>
      <c r="V62">
        <v>0</v>
      </c>
      <c r="W62">
        <v>0</v>
      </c>
      <c r="X62">
        <v>0</v>
      </c>
      <c r="Y62">
        <v>0</v>
      </c>
      <c r="Z62">
        <v>0</v>
      </c>
      <c r="AA62">
        <v>0</v>
      </c>
      <c r="AB62">
        <v>0</v>
      </c>
      <c r="AC62">
        <v>0</v>
      </c>
      <c r="AD62">
        <v>0</v>
      </c>
      <c r="AE62">
        <v>0</v>
      </c>
      <c r="AF62">
        <v>0</v>
      </c>
      <c r="AG62">
        <v>0</v>
      </c>
      <c r="AH62">
        <v>0</v>
      </c>
      <c r="AI62">
        <v>0</v>
      </c>
      <c r="AJ62">
        <v>0</v>
      </c>
      <c r="AK62">
        <v>0</v>
      </c>
      <c r="AL62">
        <v>0</v>
      </c>
    </row>
    <row r="63" spans="1:38" ht="15.75">
      <c r="A63" s="1">
        <v>51</v>
      </c>
      <c r="B63" s="1">
        <v>0</v>
      </c>
      <c r="C63" s="1"/>
      <c r="D63" s="1"/>
      <c r="E63" s="1">
        <v>0</v>
      </c>
      <c r="G63">
        <v>58</v>
      </c>
      <c r="H63">
        <v>0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0</v>
      </c>
      <c r="T63">
        <v>0</v>
      </c>
      <c r="U63">
        <v>0</v>
      </c>
      <c r="V63">
        <v>0</v>
      </c>
      <c r="W63">
        <v>0</v>
      </c>
      <c r="X63">
        <v>0</v>
      </c>
      <c r="Y63">
        <v>0</v>
      </c>
      <c r="Z63">
        <v>0</v>
      </c>
      <c r="AA63">
        <v>0</v>
      </c>
      <c r="AB63">
        <v>0</v>
      </c>
      <c r="AC63">
        <v>0</v>
      </c>
      <c r="AD63">
        <v>0</v>
      </c>
      <c r="AE63">
        <v>0</v>
      </c>
      <c r="AF63">
        <v>0</v>
      </c>
      <c r="AG63">
        <v>0</v>
      </c>
      <c r="AH63">
        <v>0</v>
      </c>
      <c r="AI63">
        <v>0</v>
      </c>
      <c r="AJ63">
        <v>0</v>
      </c>
      <c r="AK63">
        <v>0</v>
      </c>
      <c r="AL63">
        <v>0</v>
      </c>
    </row>
    <row r="64" spans="1:38" ht="15.75">
      <c r="A64" s="1">
        <v>52</v>
      </c>
      <c r="B64" s="1">
        <v>0</v>
      </c>
      <c r="C64" s="1"/>
      <c r="D64" s="1"/>
      <c r="E64" s="1">
        <v>0</v>
      </c>
      <c r="G64">
        <v>59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  <c r="U64">
        <v>0</v>
      </c>
      <c r="V64">
        <v>0</v>
      </c>
      <c r="W64">
        <v>0</v>
      </c>
      <c r="X64">
        <v>0</v>
      </c>
      <c r="Y64">
        <v>0</v>
      </c>
      <c r="Z64">
        <v>0</v>
      </c>
      <c r="AA64">
        <v>0</v>
      </c>
      <c r="AB64">
        <v>0</v>
      </c>
      <c r="AC64">
        <v>0</v>
      </c>
      <c r="AD64">
        <v>2</v>
      </c>
      <c r="AE64">
        <v>1</v>
      </c>
      <c r="AF64">
        <v>0</v>
      </c>
      <c r="AG64">
        <v>0</v>
      </c>
      <c r="AH64">
        <v>0</v>
      </c>
      <c r="AI64">
        <v>0</v>
      </c>
      <c r="AJ64">
        <v>0</v>
      </c>
      <c r="AK64">
        <v>0</v>
      </c>
      <c r="AL64">
        <v>0</v>
      </c>
    </row>
    <row r="65" spans="1:38" ht="15.75">
      <c r="A65" s="1">
        <v>53</v>
      </c>
      <c r="B65" s="1" t="s">
        <v>7</v>
      </c>
      <c r="C65" s="1" t="s">
        <v>8</v>
      </c>
      <c r="D65" s="1" t="s">
        <v>18</v>
      </c>
      <c r="E65" s="1">
        <v>4</v>
      </c>
      <c r="G65">
        <v>60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0</v>
      </c>
      <c r="T65">
        <v>0</v>
      </c>
      <c r="U65">
        <v>0</v>
      </c>
      <c r="V65">
        <v>0</v>
      </c>
      <c r="W65">
        <v>0</v>
      </c>
      <c r="X65">
        <v>0</v>
      </c>
      <c r="Y65">
        <v>0</v>
      </c>
      <c r="Z65">
        <v>0</v>
      </c>
      <c r="AA65">
        <v>0</v>
      </c>
      <c r="AB65">
        <v>0</v>
      </c>
      <c r="AC65">
        <v>0</v>
      </c>
      <c r="AD65">
        <v>0</v>
      </c>
      <c r="AE65">
        <v>0</v>
      </c>
      <c r="AF65">
        <v>0</v>
      </c>
      <c r="AG65">
        <v>0</v>
      </c>
      <c r="AH65">
        <v>0</v>
      </c>
      <c r="AI65">
        <v>0</v>
      </c>
      <c r="AJ65">
        <v>0</v>
      </c>
      <c r="AK65">
        <v>0</v>
      </c>
      <c r="AL65">
        <v>0</v>
      </c>
    </row>
    <row r="66" spans="1:38" ht="15.75">
      <c r="A66" s="1">
        <v>54</v>
      </c>
      <c r="B66" s="1" t="s">
        <v>7</v>
      </c>
      <c r="C66" s="1" t="s">
        <v>8</v>
      </c>
      <c r="D66" s="1" t="s">
        <v>18</v>
      </c>
      <c r="E66" s="1">
        <v>2</v>
      </c>
      <c r="G66">
        <v>61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0</v>
      </c>
      <c r="W66">
        <v>0</v>
      </c>
      <c r="X66">
        <v>0</v>
      </c>
      <c r="Y66">
        <v>0</v>
      </c>
      <c r="Z66">
        <v>0</v>
      </c>
      <c r="AA66">
        <v>0</v>
      </c>
      <c r="AB66">
        <v>0</v>
      </c>
      <c r="AC66">
        <v>4</v>
      </c>
      <c r="AD66">
        <v>0</v>
      </c>
      <c r="AE66">
        <v>0</v>
      </c>
      <c r="AF66">
        <v>0</v>
      </c>
      <c r="AG66">
        <v>0</v>
      </c>
      <c r="AH66">
        <v>0</v>
      </c>
      <c r="AI66">
        <v>0</v>
      </c>
      <c r="AJ66">
        <v>0</v>
      </c>
      <c r="AK66">
        <v>0</v>
      </c>
      <c r="AL66">
        <v>0</v>
      </c>
    </row>
    <row r="67" spans="1:38" ht="15.75">
      <c r="A67" s="1"/>
      <c r="B67" s="1" t="s">
        <v>22</v>
      </c>
      <c r="C67" s="1" t="s">
        <v>25</v>
      </c>
      <c r="D67" s="1" t="s">
        <v>69</v>
      </c>
      <c r="E67" s="1">
        <v>1</v>
      </c>
      <c r="G67">
        <v>62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  <c r="U67">
        <v>0</v>
      </c>
      <c r="V67">
        <v>0</v>
      </c>
      <c r="W67">
        <v>0</v>
      </c>
      <c r="X67">
        <v>0</v>
      </c>
      <c r="Y67">
        <v>0</v>
      </c>
      <c r="Z67">
        <v>0</v>
      </c>
      <c r="AA67">
        <v>0</v>
      </c>
      <c r="AB67">
        <v>0</v>
      </c>
      <c r="AC67">
        <v>0</v>
      </c>
      <c r="AD67">
        <v>0</v>
      </c>
      <c r="AE67">
        <v>0</v>
      </c>
      <c r="AF67">
        <v>0</v>
      </c>
      <c r="AG67">
        <v>0</v>
      </c>
      <c r="AH67">
        <v>0</v>
      </c>
      <c r="AI67">
        <v>0</v>
      </c>
      <c r="AJ67">
        <v>0</v>
      </c>
      <c r="AK67">
        <v>0</v>
      </c>
      <c r="AL67">
        <v>0</v>
      </c>
    </row>
    <row r="68" spans="1:38" ht="15.75">
      <c r="A68" s="1">
        <v>55</v>
      </c>
      <c r="B68" s="1" t="s">
        <v>7</v>
      </c>
      <c r="C68" s="1" t="s">
        <v>8</v>
      </c>
      <c r="D68" s="1" t="s">
        <v>18</v>
      </c>
      <c r="E68" s="1">
        <v>6</v>
      </c>
      <c r="G68">
        <v>63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2</v>
      </c>
      <c r="S68">
        <v>0</v>
      </c>
      <c r="T68">
        <v>0</v>
      </c>
      <c r="U68">
        <v>0</v>
      </c>
      <c r="V68">
        <v>0</v>
      </c>
      <c r="W68">
        <v>0</v>
      </c>
      <c r="X68">
        <v>0</v>
      </c>
      <c r="Y68">
        <v>0</v>
      </c>
      <c r="Z68">
        <v>0</v>
      </c>
      <c r="AA68">
        <v>0</v>
      </c>
      <c r="AB68">
        <v>0</v>
      </c>
      <c r="AC68">
        <v>2</v>
      </c>
      <c r="AD68">
        <v>0</v>
      </c>
      <c r="AE68">
        <v>0</v>
      </c>
      <c r="AF68">
        <v>0</v>
      </c>
      <c r="AG68">
        <v>0</v>
      </c>
      <c r="AH68">
        <v>0</v>
      </c>
      <c r="AI68">
        <v>0</v>
      </c>
      <c r="AJ68">
        <v>0</v>
      </c>
      <c r="AK68">
        <v>0</v>
      </c>
      <c r="AL68">
        <v>0</v>
      </c>
    </row>
    <row r="69" spans="1:38" ht="15.75">
      <c r="A69" s="1"/>
      <c r="B69" s="1"/>
      <c r="C69" s="1" t="s">
        <v>8</v>
      </c>
      <c r="D69" s="1" t="s">
        <v>37</v>
      </c>
      <c r="E69" s="1">
        <v>2</v>
      </c>
      <c r="G69">
        <v>64</v>
      </c>
      <c r="H69">
        <v>0</v>
      </c>
      <c r="I69">
        <v>0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>
        <v>0</v>
      </c>
      <c r="T69">
        <v>0</v>
      </c>
      <c r="U69">
        <v>0</v>
      </c>
      <c r="V69">
        <v>0</v>
      </c>
      <c r="W69">
        <v>0</v>
      </c>
      <c r="X69">
        <v>0</v>
      </c>
      <c r="Y69">
        <v>0</v>
      </c>
      <c r="Z69">
        <v>0</v>
      </c>
      <c r="AA69">
        <v>0</v>
      </c>
      <c r="AB69">
        <v>0</v>
      </c>
      <c r="AC69">
        <v>0</v>
      </c>
      <c r="AD69">
        <v>0</v>
      </c>
      <c r="AE69">
        <v>0</v>
      </c>
      <c r="AF69">
        <v>0</v>
      </c>
      <c r="AG69">
        <v>0</v>
      </c>
      <c r="AH69">
        <v>0</v>
      </c>
      <c r="AI69">
        <v>0</v>
      </c>
      <c r="AJ69">
        <v>3</v>
      </c>
      <c r="AK69">
        <v>0</v>
      </c>
      <c r="AL69">
        <v>0</v>
      </c>
    </row>
    <row r="70" spans="1:38" ht="15.75">
      <c r="A70" s="1">
        <v>56</v>
      </c>
      <c r="B70" s="1" t="s">
        <v>7</v>
      </c>
      <c r="C70" s="1" t="s">
        <v>10</v>
      </c>
      <c r="D70" s="1" t="s">
        <v>18</v>
      </c>
      <c r="E70" s="1">
        <v>2</v>
      </c>
      <c r="G70">
        <v>65</v>
      </c>
      <c r="H70">
        <v>0</v>
      </c>
      <c r="I70">
        <v>0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2</v>
      </c>
      <c r="S70">
        <v>0</v>
      </c>
      <c r="T70">
        <v>0</v>
      </c>
      <c r="U70">
        <v>0</v>
      </c>
      <c r="V70">
        <v>0</v>
      </c>
      <c r="W70">
        <v>0</v>
      </c>
      <c r="X70">
        <v>0</v>
      </c>
      <c r="Y70">
        <v>0</v>
      </c>
      <c r="Z70">
        <v>0</v>
      </c>
      <c r="AA70">
        <v>0</v>
      </c>
      <c r="AB70">
        <v>0</v>
      </c>
      <c r="AC70">
        <v>0</v>
      </c>
      <c r="AD70">
        <v>0</v>
      </c>
      <c r="AE70">
        <v>0</v>
      </c>
      <c r="AF70">
        <v>0</v>
      </c>
      <c r="AG70">
        <v>0</v>
      </c>
      <c r="AH70">
        <v>0</v>
      </c>
      <c r="AI70">
        <v>0</v>
      </c>
      <c r="AJ70">
        <v>0</v>
      </c>
      <c r="AK70">
        <v>0</v>
      </c>
      <c r="AL70">
        <v>0</v>
      </c>
    </row>
    <row r="71" spans="1:38" ht="15.75">
      <c r="A71" s="1">
        <v>57</v>
      </c>
      <c r="B71" s="1">
        <v>0</v>
      </c>
      <c r="C71" s="1"/>
      <c r="D71" s="1"/>
      <c r="E71" s="1">
        <v>0</v>
      </c>
      <c r="G71">
        <v>66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1</v>
      </c>
      <c r="S71">
        <v>0</v>
      </c>
      <c r="T71">
        <v>0</v>
      </c>
      <c r="U71">
        <v>0</v>
      </c>
      <c r="V71">
        <v>0</v>
      </c>
      <c r="W71">
        <v>0</v>
      </c>
      <c r="X71">
        <v>0</v>
      </c>
      <c r="Y71">
        <v>0</v>
      </c>
      <c r="Z71">
        <v>0</v>
      </c>
      <c r="AA71">
        <v>0</v>
      </c>
      <c r="AB71">
        <v>0</v>
      </c>
      <c r="AC71">
        <v>0</v>
      </c>
      <c r="AD71">
        <v>0</v>
      </c>
      <c r="AE71">
        <v>0</v>
      </c>
      <c r="AF71">
        <v>0</v>
      </c>
      <c r="AG71">
        <v>0</v>
      </c>
      <c r="AH71">
        <v>0</v>
      </c>
      <c r="AI71">
        <v>0</v>
      </c>
      <c r="AJ71">
        <v>0</v>
      </c>
      <c r="AK71">
        <v>0</v>
      </c>
      <c r="AL71">
        <v>0</v>
      </c>
    </row>
    <row r="72" spans="1:38" ht="15.75">
      <c r="A72" s="1">
        <v>58</v>
      </c>
      <c r="B72" s="1">
        <v>0</v>
      </c>
      <c r="C72" s="1"/>
      <c r="D72" s="1"/>
      <c r="E72" s="1">
        <v>0</v>
      </c>
      <c r="G72">
        <v>67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0</v>
      </c>
      <c r="T72">
        <v>0</v>
      </c>
      <c r="U72">
        <v>0</v>
      </c>
      <c r="V72">
        <v>0</v>
      </c>
      <c r="W72">
        <v>0</v>
      </c>
      <c r="X72">
        <v>0</v>
      </c>
      <c r="Y72">
        <v>0</v>
      </c>
      <c r="Z72">
        <v>0</v>
      </c>
      <c r="AA72">
        <v>0</v>
      </c>
      <c r="AB72">
        <v>0</v>
      </c>
      <c r="AC72">
        <v>0</v>
      </c>
      <c r="AD72">
        <v>0</v>
      </c>
      <c r="AE72">
        <v>0</v>
      </c>
      <c r="AF72">
        <v>0</v>
      </c>
      <c r="AG72">
        <v>0</v>
      </c>
      <c r="AH72">
        <v>0</v>
      </c>
      <c r="AI72">
        <v>1</v>
      </c>
      <c r="AJ72">
        <v>0</v>
      </c>
      <c r="AK72">
        <v>0</v>
      </c>
      <c r="AL72">
        <v>0</v>
      </c>
    </row>
    <row r="73" spans="1:38" ht="15.75">
      <c r="A73" s="1">
        <v>59</v>
      </c>
      <c r="B73" s="1" t="s">
        <v>22</v>
      </c>
      <c r="C73" s="1" t="s">
        <v>35</v>
      </c>
      <c r="D73" s="1" t="s">
        <v>67</v>
      </c>
      <c r="E73" s="1">
        <v>1</v>
      </c>
      <c r="G73">
        <v>68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3</v>
      </c>
      <c r="S73">
        <v>0</v>
      </c>
      <c r="T73">
        <v>0</v>
      </c>
      <c r="U73">
        <v>0</v>
      </c>
      <c r="V73">
        <v>0</v>
      </c>
      <c r="W73">
        <v>0</v>
      </c>
      <c r="X73">
        <v>0</v>
      </c>
      <c r="Y73">
        <v>0</v>
      </c>
      <c r="Z73">
        <v>0</v>
      </c>
      <c r="AA73">
        <v>0</v>
      </c>
      <c r="AB73">
        <v>0</v>
      </c>
      <c r="AC73">
        <v>0</v>
      </c>
      <c r="AD73">
        <v>0</v>
      </c>
      <c r="AE73">
        <v>0</v>
      </c>
      <c r="AF73">
        <v>0</v>
      </c>
      <c r="AG73">
        <v>0</v>
      </c>
      <c r="AH73">
        <v>0</v>
      </c>
      <c r="AI73">
        <v>0</v>
      </c>
      <c r="AJ73">
        <v>0</v>
      </c>
      <c r="AK73">
        <v>0</v>
      </c>
      <c r="AL73">
        <v>0</v>
      </c>
    </row>
    <row r="74" spans="1:38" ht="15.75">
      <c r="A74" s="1"/>
      <c r="B74" s="1" t="s">
        <v>7</v>
      </c>
      <c r="C74" s="1" t="s">
        <v>36</v>
      </c>
      <c r="D74" s="1" t="s">
        <v>67</v>
      </c>
      <c r="E74" s="1">
        <v>2</v>
      </c>
      <c r="G74">
        <v>69</v>
      </c>
      <c r="H74">
        <v>0</v>
      </c>
      <c r="I74">
        <v>0</v>
      </c>
      <c r="J74">
        <v>2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v>0</v>
      </c>
      <c r="U74">
        <v>0</v>
      </c>
      <c r="V74">
        <v>0</v>
      </c>
      <c r="W74">
        <v>0</v>
      </c>
      <c r="X74">
        <v>0</v>
      </c>
      <c r="Y74">
        <v>0</v>
      </c>
      <c r="Z74">
        <v>0</v>
      </c>
      <c r="AA74">
        <v>0</v>
      </c>
      <c r="AB74">
        <v>0</v>
      </c>
      <c r="AC74">
        <v>0</v>
      </c>
      <c r="AD74">
        <v>0</v>
      </c>
      <c r="AE74">
        <v>0</v>
      </c>
      <c r="AF74">
        <v>0</v>
      </c>
      <c r="AG74">
        <v>0</v>
      </c>
      <c r="AH74">
        <v>0</v>
      </c>
      <c r="AI74">
        <v>0</v>
      </c>
      <c r="AJ74">
        <v>0</v>
      </c>
      <c r="AK74">
        <v>0</v>
      </c>
      <c r="AL74">
        <v>0</v>
      </c>
    </row>
    <row r="75" spans="1:38" ht="15.75">
      <c r="A75" s="1">
        <v>60</v>
      </c>
      <c r="B75" s="1">
        <v>0</v>
      </c>
      <c r="C75" s="1"/>
      <c r="D75" s="1"/>
      <c r="E75" s="1">
        <v>0</v>
      </c>
      <c r="G75">
        <v>70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1</v>
      </c>
      <c r="S75">
        <v>0</v>
      </c>
      <c r="T75">
        <v>0</v>
      </c>
      <c r="U75">
        <v>0</v>
      </c>
      <c r="V75">
        <v>0</v>
      </c>
      <c r="W75">
        <v>0</v>
      </c>
      <c r="X75">
        <v>0</v>
      </c>
      <c r="Y75">
        <v>0</v>
      </c>
      <c r="Z75">
        <v>0</v>
      </c>
      <c r="AA75">
        <v>0</v>
      </c>
      <c r="AB75">
        <v>0</v>
      </c>
      <c r="AC75">
        <v>0</v>
      </c>
      <c r="AD75">
        <v>0</v>
      </c>
      <c r="AE75">
        <v>0</v>
      </c>
      <c r="AF75">
        <v>0</v>
      </c>
      <c r="AG75">
        <v>0</v>
      </c>
      <c r="AH75">
        <v>0</v>
      </c>
      <c r="AI75">
        <v>0</v>
      </c>
      <c r="AJ75">
        <v>0</v>
      </c>
      <c r="AK75">
        <v>0</v>
      </c>
      <c r="AL75">
        <v>0</v>
      </c>
    </row>
    <row r="76" spans="1:38" ht="15.75">
      <c r="A76" s="1">
        <v>61</v>
      </c>
      <c r="B76" s="1" t="s">
        <v>7</v>
      </c>
      <c r="C76" s="1" t="s">
        <v>12</v>
      </c>
      <c r="D76" s="1" t="s">
        <v>13</v>
      </c>
      <c r="E76" s="1">
        <v>4</v>
      </c>
      <c r="G76">
        <v>71</v>
      </c>
      <c r="H76">
        <v>0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>
        <v>0</v>
      </c>
      <c r="T76">
        <v>0</v>
      </c>
      <c r="U76">
        <v>0</v>
      </c>
      <c r="V76">
        <v>0</v>
      </c>
      <c r="W76">
        <v>0</v>
      </c>
      <c r="X76">
        <v>0</v>
      </c>
      <c r="Y76">
        <v>0</v>
      </c>
      <c r="Z76">
        <v>0</v>
      </c>
      <c r="AA76">
        <v>0</v>
      </c>
      <c r="AB76">
        <v>0</v>
      </c>
      <c r="AC76">
        <v>3</v>
      </c>
      <c r="AD76">
        <v>0</v>
      </c>
      <c r="AE76">
        <v>0</v>
      </c>
      <c r="AF76">
        <v>0</v>
      </c>
      <c r="AG76">
        <v>0</v>
      </c>
      <c r="AH76">
        <v>0</v>
      </c>
      <c r="AI76">
        <v>0</v>
      </c>
      <c r="AJ76">
        <v>0</v>
      </c>
      <c r="AK76">
        <v>0</v>
      </c>
      <c r="AL76">
        <v>0</v>
      </c>
    </row>
    <row r="77" spans="1:38" ht="15.75">
      <c r="A77" s="1">
        <v>62</v>
      </c>
      <c r="B77" s="1">
        <v>0</v>
      </c>
      <c r="C77" s="1"/>
      <c r="D77" s="1"/>
      <c r="E77" s="1">
        <v>0</v>
      </c>
      <c r="G77">
        <v>72</v>
      </c>
      <c r="H77">
        <v>0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  <c r="T77">
        <v>0</v>
      </c>
      <c r="U77">
        <v>0</v>
      </c>
      <c r="V77">
        <v>0</v>
      </c>
      <c r="W77">
        <v>0</v>
      </c>
      <c r="X77">
        <v>0</v>
      </c>
      <c r="Y77">
        <v>0</v>
      </c>
      <c r="Z77">
        <v>0</v>
      </c>
      <c r="AA77">
        <v>0</v>
      </c>
      <c r="AB77">
        <v>0</v>
      </c>
      <c r="AC77">
        <v>2</v>
      </c>
      <c r="AD77">
        <v>0</v>
      </c>
      <c r="AE77">
        <v>0</v>
      </c>
      <c r="AF77">
        <v>0</v>
      </c>
      <c r="AG77">
        <v>0</v>
      </c>
      <c r="AH77">
        <v>0</v>
      </c>
      <c r="AI77">
        <v>0</v>
      </c>
      <c r="AJ77">
        <v>0</v>
      </c>
      <c r="AK77">
        <v>0</v>
      </c>
      <c r="AL77">
        <v>0</v>
      </c>
    </row>
    <row r="78" spans="1:38" ht="15.75">
      <c r="A78" s="1">
        <v>63</v>
      </c>
      <c r="B78" s="1" t="s">
        <v>7</v>
      </c>
      <c r="C78" s="1" t="s">
        <v>12</v>
      </c>
      <c r="D78" s="1" t="s">
        <v>13</v>
      </c>
      <c r="E78" s="1">
        <v>2</v>
      </c>
      <c r="G78">
        <v>73</v>
      </c>
      <c r="H78">
        <v>0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0</v>
      </c>
      <c r="U78">
        <v>0</v>
      </c>
      <c r="V78">
        <v>0</v>
      </c>
      <c r="W78">
        <v>0</v>
      </c>
      <c r="X78">
        <v>0</v>
      </c>
      <c r="Y78">
        <v>0</v>
      </c>
      <c r="Z78">
        <v>0</v>
      </c>
      <c r="AA78">
        <v>0</v>
      </c>
      <c r="AB78">
        <v>0</v>
      </c>
      <c r="AC78">
        <v>0</v>
      </c>
      <c r="AD78">
        <v>0</v>
      </c>
      <c r="AE78">
        <v>0</v>
      </c>
      <c r="AF78">
        <v>0</v>
      </c>
      <c r="AG78">
        <v>0</v>
      </c>
      <c r="AH78">
        <v>0</v>
      </c>
      <c r="AI78">
        <v>0</v>
      </c>
      <c r="AJ78">
        <v>0</v>
      </c>
      <c r="AK78">
        <v>0</v>
      </c>
      <c r="AL78">
        <v>0</v>
      </c>
    </row>
    <row r="79" spans="1:38" ht="15.75">
      <c r="A79" s="1"/>
      <c r="B79" s="1" t="s">
        <v>7</v>
      </c>
      <c r="C79" s="1" t="s">
        <v>8</v>
      </c>
      <c r="D79" s="1" t="s">
        <v>18</v>
      </c>
      <c r="E79" s="1">
        <v>2</v>
      </c>
      <c r="G79">
        <v>74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  <c r="T79">
        <v>0</v>
      </c>
      <c r="U79">
        <v>0</v>
      </c>
      <c r="V79">
        <v>0</v>
      </c>
      <c r="W79">
        <v>0</v>
      </c>
      <c r="X79">
        <v>0</v>
      </c>
      <c r="Y79">
        <v>0</v>
      </c>
      <c r="Z79">
        <v>0</v>
      </c>
      <c r="AA79">
        <v>0</v>
      </c>
      <c r="AB79">
        <v>0</v>
      </c>
      <c r="AC79">
        <v>0</v>
      </c>
      <c r="AD79">
        <v>0</v>
      </c>
      <c r="AE79">
        <v>0</v>
      </c>
      <c r="AF79">
        <v>0</v>
      </c>
      <c r="AG79">
        <v>0</v>
      </c>
      <c r="AH79">
        <v>0</v>
      </c>
      <c r="AI79">
        <v>0</v>
      </c>
      <c r="AJ79">
        <v>0</v>
      </c>
      <c r="AK79">
        <v>0</v>
      </c>
      <c r="AL79">
        <v>0</v>
      </c>
    </row>
    <row r="80" spans="1:38" ht="15.75">
      <c r="A80" s="1">
        <v>64</v>
      </c>
      <c r="B80" s="1" t="s">
        <v>19</v>
      </c>
      <c r="C80" s="1" t="s">
        <v>62</v>
      </c>
      <c r="D80" s="1" t="s">
        <v>67</v>
      </c>
      <c r="E80" s="1">
        <v>3</v>
      </c>
      <c r="G80">
        <v>75</v>
      </c>
      <c r="H80">
        <v>0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>
        <v>0</v>
      </c>
      <c r="V80">
        <v>0</v>
      </c>
      <c r="W80">
        <v>0</v>
      </c>
      <c r="X80">
        <v>0</v>
      </c>
      <c r="Y80">
        <v>0</v>
      </c>
      <c r="Z80">
        <v>0</v>
      </c>
      <c r="AA80">
        <v>0</v>
      </c>
      <c r="AB80">
        <v>0</v>
      </c>
      <c r="AC80">
        <v>0</v>
      </c>
      <c r="AD80">
        <v>0</v>
      </c>
      <c r="AE80">
        <v>0</v>
      </c>
      <c r="AF80">
        <v>0</v>
      </c>
      <c r="AG80">
        <v>0</v>
      </c>
      <c r="AH80">
        <v>0</v>
      </c>
      <c r="AI80">
        <v>0</v>
      </c>
      <c r="AJ80">
        <v>0</v>
      </c>
      <c r="AK80">
        <v>0</v>
      </c>
      <c r="AL80">
        <v>0</v>
      </c>
    </row>
    <row r="81" spans="1:38" ht="15.75">
      <c r="A81" s="1">
        <v>65</v>
      </c>
      <c r="B81" s="1" t="s">
        <v>39</v>
      </c>
      <c r="C81" s="1" t="s">
        <v>8</v>
      </c>
      <c r="D81" s="1" t="s">
        <v>18</v>
      </c>
      <c r="E81" s="1">
        <v>2</v>
      </c>
      <c r="G81">
        <v>76</v>
      </c>
      <c r="H81">
        <v>0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0</v>
      </c>
      <c r="S81">
        <v>0</v>
      </c>
      <c r="T81">
        <v>0</v>
      </c>
      <c r="U81">
        <v>0</v>
      </c>
      <c r="V81">
        <v>0</v>
      </c>
      <c r="W81">
        <v>0</v>
      </c>
      <c r="X81">
        <v>0</v>
      </c>
      <c r="Y81">
        <v>0</v>
      </c>
      <c r="Z81">
        <v>0</v>
      </c>
      <c r="AA81">
        <v>0</v>
      </c>
      <c r="AB81">
        <v>0</v>
      </c>
      <c r="AC81">
        <v>0</v>
      </c>
      <c r="AD81">
        <v>0</v>
      </c>
      <c r="AE81">
        <v>0</v>
      </c>
      <c r="AF81">
        <v>0</v>
      </c>
      <c r="AG81">
        <v>0</v>
      </c>
      <c r="AH81">
        <v>0</v>
      </c>
      <c r="AI81">
        <v>0</v>
      </c>
      <c r="AJ81">
        <v>0</v>
      </c>
      <c r="AK81">
        <v>0</v>
      </c>
      <c r="AL81">
        <v>0</v>
      </c>
    </row>
    <row r="82" spans="1:38" ht="15.75">
      <c r="A82" s="1">
        <v>66</v>
      </c>
      <c r="B82" s="1" t="s">
        <v>7</v>
      </c>
      <c r="C82" s="1" t="s">
        <v>8</v>
      </c>
      <c r="D82" s="1" t="s">
        <v>18</v>
      </c>
      <c r="E82" s="1">
        <v>1</v>
      </c>
      <c r="G82">
        <v>77</v>
      </c>
      <c r="H82">
        <v>0</v>
      </c>
      <c r="I82">
        <v>0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S82">
        <v>0</v>
      </c>
      <c r="T82">
        <v>0</v>
      </c>
      <c r="U82">
        <v>0</v>
      </c>
      <c r="V82">
        <v>0</v>
      </c>
      <c r="W82">
        <v>0</v>
      </c>
      <c r="X82">
        <v>0</v>
      </c>
      <c r="Y82">
        <v>0</v>
      </c>
      <c r="Z82">
        <v>0</v>
      </c>
      <c r="AA82">
        <v>0</v>
      </c>
      <c r="AB82">
        <v>0</v>
      </c>
      <c r="AC82">
        <v>0</v>
      </c>
      <c r="AD82">
        <v>0</v>
      </c>
      <c r="AE82">
        <v>0</v>
      </c>
      <c r="AF82">
        <v>0</v>
      </c>
      <c r="AG82">
        <v>0</v>
      </c>
      <c r="AH82">
        <v>0</v>
      </c>
      <c r="AI82">
        <v>0</v>
      </c>
      <c r="AJ82">
        <v>0</v>
      </c>
      <c r="AK82">
        <v>0</v>
      </c>
      <c r="AL82">
        <v>0</v>
      </c>
    </row>
    <row r="83" spans="1:38" ht="15.75">
      <c r="A83" s="1">
        <v>67</v>
      </c>
      <c r="B83" s="1" t="s">
        <v>22</v>
      </c>
      <c r="C83" s="1" t="s">
        <v>25</v>
      </c>
      <c r="D83" s="1" t="s">
        <v>67</v>
      </c>
      <c r="E83" s="1">
        <v>1</v>
      </c>
      <c r="G83">
        <v>78</v>
      </c>
      <c r="H83">
        <v>0</v>
      </c>
      <c r="I83">
        <v>0</v>
      </c>
      <c r="J83">
        <v>0</v>
      </c>
      <c r="K83">
        <v>0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  <c r="R83">
        <v>0</v>
      </c>
      <c r="S83">
        <v>0</v>
      </c>
      <c r="T83">
        <v>0</v>
      </c>
      <c r="U83">
        <v>0</v>
      </c>
      <c r="V83">
        <v>0</v>
      </c>
      <c r="W83">
        <v>0</v>
      </c>
      <c r="X83">
        <v>0</v>
      </c>
      <c r="Y83">
        <v>0</v>
      </c>
      <c r="Z83">
        <v>0</v>
      </c>
      <c r="AA83">
        <v>0</v>
      </c>
      <c r="AB83">
        <v>0</v>
      </c>
      <c r="AC83">
        <v>2</v>
      </c>
      <c r="AD83">
        <v>0</v>
      </c>
      <c r="AE83">
        <v>0</v>
      </c>
      <c r="AF83">
        <v>0</v>
      </c>
      <c r="AG83">
        <v>0</v>
      </c>
      <c r="AH83">
        <v>0</v>
      </c>
      <c r="AI83">
        <v>0</v>
      </c>
      <c r="AJ83">
        <v>0</v>
      </c>
      <c r="AK83">
        <v>0</v>
      </c>
      <c r="AL83">
        <v>0</v>
      </c>
    </row>
    <row r="84" spans="1:38" ht="15.75">
      <c r="A84" s="1">
        <v>68</v>
      </c>
      <c r="B84" s="1" t="s">
        <v>7</v>
      </c>
      <c r="C84" s="1" t="s">
        <v>10</v>
      </c>
      <c r="D84" s="1" t="s">
        <v>18</v>
      </c>
      <c r="E84" s="1">
        <v>3</v>
      </c>
      <c r="G84">
        <v>79</v>
      </c>
      <c r="H84">
        <v>1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0</v>
      </c>
      <c r="T84">
        <v>0</v>
      </c>
      <c r="U84">
        <v>0</v>
      </c>
      <c r="V84">
        <v>0</v>
      </c>
      <c r="W84">
        <v>0</v>
      </c>
      <c r="X84">
        <v>0</v>
      </c>
      <c r="Y84">
        <v>0</v>
      </c>
      <c r="Z84">
        <v>0</v>
      </c>
      <c r="AA84">
        <v>0</v>
      </c>
      <c r="AB84">
        <v>0</v>
      </c>
      <c r="AC84">
        <v>0</v>
      </c>
      <c r="AD84">
        <v>0</v>
      </c>
      <c r="AE84">
        <v>0</v>
      </c>
      <c r="AF84">
        <v>0</v>
      </c>
      <c r="AG84">
        <v>0</v>
      </c>
      <c r="AH84">
        <v>0</v>
      </c>
      <c r="AI84">
        <v>0</v>
      </c>
      <c r="AJ84">
        <v>0</v>
      </c>
      <c r="AK84">
        <v>0</v>
      </c>
      <c r="AL84">
        <v>0</v>
      </c>
    </row>
    <row r="85" spans="1:38" ht="15.75">
      <c r="A85" s="1">
        <v>69</v>
      </c>
      <c r="B85" s="1" t="s">
        <v>19</v>
      </c>
      <c r="C85" s="1" t="s">
        <v>21</v>
      </c>
      <c r="D85" s="1" t="s">
        <v>64</v>
      </c>
      <c r="E85" s="1">
        <v>2</v>
      </c>
      <c r="G85">
        <v>80</v>
      </c>
      <c r="H85">
        <v>0</v>
      </c>
      <c r="I85">
        <v>0</v>
      </c>
      <c r="J85">
        <v>0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S85">
        <v>0</v>
      </c>
      <c r="T85">
        <v>0</v>
      </c>
      <c r="U85">
        <v>0</v>
      </c>
      <c r="V85">
        <v>0</v>
      </c>
      <c r="W85">
        <v>0</v>
      </c>
      <c r="X85">
        <v>0</v>
      </c>
      <c r="Y85">
        <v>0</v>
      </c>
      <c r="Z85">
        <v>0</v>
      </c>
      <c r="AA85">
        <v>0</v>
      </c>
      <c r="AB85">
        <v>0</v>
      </c>
      <c r="AC85">
        <v>3</v>
      </c>
      <c r="AD85">
        <v>0</v>
      </c>
      <c r="AE85">
        <v>0</v>
      </c>
      <c r="AF85">
        <v>0</v>
      </c>
      <c r="AG85">
        <v>0</v>
      </c>
      <c r="AH85">
        <v>0</v>
      </c>
      <c r="AI85">
        <v>0</v>
      </c>
      <c r="AJ85">
        <v>0</v>
      </c>
      <c r="AK85">
        <v>0</v>
      </c>
      <c r="AL85">
        <v>0</v>
      </c>
    </row>
    <row r="86" spans="1:39" ht="15.75">
      <c r="A86" s="1">
        <v>70</v>
      </c>
      <c r="B86" s="1" t="s">
        <v>7</v>
      </c>
      <c r="C86" s="1" t="s">
        <v>8</v>
      </c>
      <c r="D86" s="1" t="s">
        <v>18</v>
      </c>
      <c r="E86" s="1">
        <v>1</v>
      </c>
      <c r="H86">
        <f>SUM(H6:H85)</f>
        <v>1</v>
      </c>
      <c r="I86">
        <f aca="true" t="shared" si="0" ref="I86:AL86">SUM(I6:I85)</f>
        <v>1</v>
      </c>
      <c r="J86">
        <f t="shared" si="0"/>
        <v>6</v>
      </c>
      <c r="K86">
        <f t="shared" si="0"/>
        <v>0</v>
      </c>
      <c r="L86">
        <f t="shared" si="0"/>
        <v>4</v>
      </c>
      <c r="M86">
        <f t="shared" si="0"/>
        <v>0</v>
      </c>
      <c r="N86">
        <f t="shared" si="0"/>
        <v>7</v>
      </c>
      <c r="O86">
        <f t="shared" si="0"/>
        <v>0</v>
      </c>
      <c r="P86">
        <f t="shared" si="0"/>
        <v>10</v>
      </c>
      <c r="Q86">
        <f t="shared" si="0"/>
        <v>1</v>
      </c>
      <c r="R86">
        <f t="shared" si="0"/>
        <v>43</v>
      </c>
      <c r="S86">
        <f t="shared" si="0"/>
        <v>17</v>
      </c>
      <c r="T86">
        <f t="shared" si="0"/>
        <v>34</v>
      </c>
      <c r="U86">
        <f t="shared" si="0"/>
        <v>1</v>
      </c>
      <c r="V86">
        <f t="shared" si="0"/>
        <v>0</v>
      </c>
      <c r="W86">
        <f t="shared" si="0"/>
        <v>0</v>
      </c>
      <c r="X86">
        <f t="shared" si="0"/>
        <v>0</v>
      </c>
      <c r="Y86">
        <f t="shared" si="0"/>
        <v>0</v>
      </c>
      <c r="Z86">
        <f t="shared" si="0"/>
        <v>0</v>
      </c>
      <c r="AA86">
        <f t="shared" si="0"/>
        <v>0</v>
      </c>
      <c r="AB86">
        <f t="shared" si="0"/>
        <v>0</v>
      </c>
      <c r="AC86">
        <f t="shared" si="0"/>
        <v>26</v>
      </c>
      <c r="AD86">
        <f t="shared" si="0"/>
        <v>4</v>
      </c>
      <c r="AE86">
        <f t="shared" si="0"/>
        <v>2</v>
      </c>
      <c r="AF86">
        <f t="shared" si="0"/>
        <v>0</v>
      </c>
      <c r="AG86">
        <f t="shared" si="0"/>
        <v>0</v>
      </c>
      <c r="AH86">
        <f t="shared" si="0"/>
        <v>1</v>
      </c>
      <c r="AI86">
        <f t="shared" si="0"/>
        <v>1</v>
      </c>
      <c r="AJ86">
        <f t="shared" si="0"/>
        <v>3</v>
      </c>
      <c r="AK86">
        <f t="shared" si="0"/>
        <v>7</v>
      </c>
      <c r="AL86">
        <f t="shared" si="0"/>
        <v>41</v>
      </c>
      <c r="AM86">
        <f>SUM(H86:AL86)</f>
        <v>210</v>
      </c>
    </row>
    <row r="87" spans="1:5" ht="15.75">
      <c r="A87" s="1">
        <v>71</v>
      </c>
      <c r="B87" s="1" t="s">
        <v>7</v>
      </c>
      <c r="C87" s="1" t="s">
        <v>12</v>
      </c>
      <c r="D87" s="1" t="s">
        <v>13</v>
      </c>
      <c r="E87" s="1">
        <v>3</v>
      </c>
    </row>
    <row r="88" spans="1:5" ht="15.75">
      <c r="A88" s="1">
        <v>72</v>
      </c>
      <c r="B88" s="1" t="s">
        <v>7</v>
      </c>
      <c r="C88" s="1" t="s">
        <v>12</v>
      </c>
      <c r="D88" s="1" t="s">
        <v>13</v>
      </c>
      <c r="E88" s="1">
        <v>2</v>
      </c>
    </row>
    <row r="89" spans="1:5" ht="15.75">
      <c r="A89" s="1">
        <v>73</v>
      </c>
      <c r="B89" s="1">
        <v>0</v>
      </c>
      <c r="C89" s="1"/>
      <c r="D89" s="1"/>
      <c r="E89" s="1">
        <v>0</v>
      </c>
    </row>
    <row r="90" spans="1:5" ht="15.75">
      <c r="A90" s="1">
        <v>74</v>
      </c>
      <c r="B90" s="1">
        <v>0</v>
      </c>
      <c r="C90" s="1"/>
      <c r="D90" s="1"/>
      <c r="E90" s="1">
        <v>0</v>
      </c>
    </row>
    <row r="91" spans="1:5" ht="15.75">
      <c r="A91" s="1">
        <v>75</v>
      </c>
      <c r="B91" s="1">
        <v>0</v>
      </c>
      <c r="C91" s="1"/>
      <c r="D91" s="1"/>
      <c r="E91" s="1">
        <v>0</v>
      </c>
    </row>
    <row r="92" spans="1:5" ht="15.75">
      <c r="A92" s="1">
        <v>76</v>
      </c>
      <c r="B92" s="1">
        <v>0</v>
      </c>
      <c r="C92" s="1"/>
      <c r="D92" s="1"/>
      <c r="E92" s="1">
        <v>0</v>
      </c>
    </row>
    <row r="93" spans="1:5" ht="15.75">
      <c r="A93" s="1">
        <v>77</v>
      </c>
      <c r="B93" s="1">
        <v>0</v>
      </c>
      <c r="C93" s="1"/>
      <c r="D93" s="1"/>
      <c r="E93" s="1">
        <v>0</v>
      </c>
    </row>
    <row r="94" spans="1:5" ht="15.75">
      <c r="A94" s="1">
        <v>78</v>
      </c>
      <c r="B94" s="1" t="s">
        <v>7</v>
      </c>
      <c r="C94" s="1" t="s">
        <v>38</v>
      </c>
      <c r="D94" s="1" t="s">
        <v>13</v>
      </c>
      <c r="E94" s="1">
        <v>2</v>
      </c>
    </row>
    <row r="95" spans="1:5" ht="15.75">
      <c r="A95" s="1">
        <v>79</v>
      </c>
      <c r="B95" s="1" t="s">
        <v>22</v>
      </c>
      <c r="C95" s="1" t="s">
        <v>21</v>
      </c>
      <c r="D95" s="1" t="s">
        <v>9</v>
      </c>
      <c r="E95" s="1">
        <v>1</v>
      </c>
    </row>
    <row r="96" spans="1:5" ht="15.75">
      <c r="A96" s="1">
        <v>80</v>
      </c>
      <c r="B96" s="1" t="s">
        <v>7</v>
      </c>
      <c r="C96" s="1" t="s">
        <v>12</v>
      </c>
      <c r="D96" s="1" t="s">
        <v>13</v>
      </c>
      <c r="E96" s="1">
        <v>3</v>
      </c>
    </row>
    <row r="97" ht="15">
      <c r="E97">
        <f>SUM(E6:E96)</f>
        <v>210</v>
      </c>
    </row>
    <row r="99" spans="6:23" ht="15.75">
      <c r="F99" s="10"/>
      <c r="G99" s="87" t="s">
        <v>98</v>
      </c>
      <c r="H99" s="11" t="s">
        <v>6</v>
      </c>
      <c r="I99" s="11" t="s">
        <v>88</v>
      </c>
      <c r="J99" s="11" t="s">
        <v>3</v>
      </c>
      <c r="K99" s="11" t="s">
        <v>65</v>
      </c>
      <c r="L99" s="11" t="s">
        <v>66</v>
      </c>
      <c r="N99" s="65" t="s">
        <v>98</v>
      </c>
      <c r="O99" s="22" t="s">
        <v>6</v>
      </c>
      <c r="P99" s="22" t="s">
        <v>88</v>
      </c>
      <c r="Q99" s="22" t="s">
        <v>3</v>
      </c>
      <c r="R99" s="22" t="s">
        <v>65</v>
      </c>
      <c r="S99" s="22" t="s">
        <v>66</v>
      </c>
      <c r="T99" s="23" t="s">
        <v>79</v>
      </c>
      <c r="U99" s="23" t="s">
        <v>81</v>
      </c>
      <c r="V99" s="23" t="s">
        <v>80</v>
      </c>
      <c r="W99" s="23" t="s">
        <v>100</v>
      </c>
    </row>
    <row r="100" spans="7:23" ht="15.75">
      <c r="G100" s="3">
        <v>1</v>
      </c>
      <c r="H100" s="14" t="s">
        <v>22</v>
      </c>
      <c r="I100" s="14" t="s">
        <v>89</v>
      </c>
      <c r="J100" s="14" t="s">
        <v>21</v>
      </c>
      <c r="K100" s="14" t="s">
        <v>9</v>
      </c>
      <c r="L100" s="6">
        <f>SUM(E95)</f>
        <v>1</v>
      </c>
      <c r="N100" s="84">
        <v>1</v>
      </c>
      <c r="O100" s="8" t="s">
        <v>22</v>
      </c>
      <c r="P100" s="21" t="s">
        <v>89</v>
      </c>
      <c r="Q100" s="21" t="s">
        <v>21</v>
      </c>
      <c r="R100" s="21" t="s">
        <v>9</v>
      </c>
      <c r="S100" s="8">
        <v>1</v>
      </c>
      <c r="T100" s="19">
        <f>S100/210</f>
        <v>0.004761904761904762</v>
      </c>
      <c r="U100" s="20">
        <f>LN(T100)</f>
        <v>-5.3471075307174685</v>
      </c>
      <c r="V100" s="19">
        <f>T100*U100</f>
        <v>-0.025462416812940328</v>
      </c>
      <c r="W100" s="35">
        <f>T100^2</f>
        <v>2.267573696145125E-05</v>
      </c>
    </row>
    <row r="101" spans="7:23" ht="15.75">
      <c r="G101" s="3">
        <v>2</v>
      </c>
      <c r="H101" s="6"/>
      <c r="I101" s="14" t="s">
        <v>89</v>
      </c>
      <c r="J101" s="1" t="s">
        <v>21</v>
      </c>
      <c r="K101" s="1" t="s">
        <v>16</v>
      </c>
      <c r="L101" s="6">
        <f>SUM(E39)</f>
        <v>1</v>
      </c>
      <c r="N101" s="84">
        <v>2</v>
      </c>
      <c r="O101" s="8" t="s">
        <v>22</v>
      </c>
      <c r="P101" s="21" t="s">
        <v>89</v>
      </c>
      <c r="Q101" s="8" t="s">
        <v>21</v>
      </c>
      <c r="R101" s="8" t="s">
        <v>16</v>
      </c>
      <c r="S101" s="8">
        <v>1</v>
      </c>
      <c r="T101" s="19">
        <f aca="true" t="shared" si="1" ref="T101:T118">S101/210</f>
        <v>0.004761904761904762</v>
      </c>
      <c r="U101" s="20">
        <f aca="true" t="shared" si="2" ref="U101:U117">LN(T101)</f>
        <v>-5.3471075307174685</v>
      </c>
      <c r="V101" s="19">
        <f aca="true" t="shared" si="3" ref="V101:V118">T101*U101</f>
        <v>-0.025462416812940328</v>
      </c>
      <c r="W101" s="35">
        <f aca="true" t="shared" si="4" ref="W101:W118">T101^2</f>
        <v>2.267573696145125E-05</v>
      </c>
    </row>
    <row r="102" spans="7:23" ht="15.75">
      <c r="G102" s="3">
        <v>3</v>
      </c>
      <c r="H102" s="6" t="s">
        <v>28</v>
      </c>
      <c r="I102" s="6" t="s">
        <v>96</v>
      </c>
      <c r="J102" s="1" t="s">
        <v>35</v>
      </c>
      <c r="K102" s="6" t="s">
        <v>67</v>
      </c>
      <c r="L102" s="6">
        <f>SUM(E15,E73)</f>
        <v>2</v>
      </c>
      <c r="N102" s="84">
        <v>3</v>
      </c>
      <c r="O102" s="8" t="s">
        <v>19</v>
      </c>
      <c r="P102" s="21" t="s">
        <v>89</v>
      </c>
      <c r="Q102" s="21" t="s">
        <v>21</v>
      </c>
      <c r="R102" s="8" t="s">
        <v>64</v>
      </c>
      <c r="S102" s="8">
        <v>6</v>
      </c>
      <c r="T102" s="19">
        <f t="shared" si="1"/>
        <v>0.02857142857142857</v>
      </c>
      <c r="U102" s="20">
        <f t="shared" si="2"/>
        <v>-3.5553480614894135</v>
      </c>
      <c r="V102" s="19">
        <f t="shared" si="3"/>
        <v>-0.10158137318541181</v>
      </c>
      <c r="W102" s="35">
        <f t="shared" si="4"/>
        <v>0.0008163265306122448</v>
      </c>
    </row>
    <row r="103" spans="7:23" ht="15.75">
      <c r="G103" s="3">
        <v>4</v>
      </c>
      <c r="H103" s="6"/>
      <c r="I103" s="1" t="s">
        <v>95</v>
      </c>
      <c r="J103" s="6" t="s">
        <v>25</v>
      </c>
      <c r="K103" s="1" t="s">
        <v>69</v>
      </c>
      <c r="L103" s="6">
        <v>1</v>
      </c>
      <c r="N103" s="84">
        <v>4</v>
      </c>
      <c r="O103" s="8" t="s">
        <v>28</v>
      </c>
      <c r="P103" s="8" t="s">
        <v>89</v>
      </c>
      <c r="Q103" s="8" t="s">
        <v>26</v>
      </c>
      <c r="R103" s="8" t="s">
        <v>16</v>
      </c>
      <c r="S103" s="8">
        <v>4</v>
      </c>
      <c r="T103" s="19">
        <f t="shared" si="1"/>
        <v>0.01904761904761905</v>
      </c>
      <c r="U103" s="20">
        <f t="shared" si="2"/>
        <v>-3.960813169597578</v>
      </c>
      <c r="V103" s="19">
        <f t="shared" si="3"/>
        <v>-0.07544406037328721</v>
      </c>
      <c r="W103" s="35">
        <f t="shared" si="4"/>
        <v>0.00036281179138322</v>
      </c>
    </row>
    <row r="104" spans="7:23" ht="15.75">
      <c r="G104" s="3">
        <v>5</v>
      </c>
      <c r="H104" s="3"/>
      <c r="I104" s="1" t="s">
        <v>95</v>
      </c>
      <c r="J104" s="1" t="s">
        <v>25</v>
      </c>
      <c r="K104" s="1" t="s">
        <v>67</v>
      </c>
      <c r="L104" s="1">
        <v>1</v>
      </c>
      <c r="N104" s="84">
        <v>5</v>
      </c>
      <c r="O104" s="8" t="s">
        <v>28</v>
      </c>
      <c r="P104" s="8" t="s">
        <v>96</v>
      </c>
      <c r="Q104" s="8" t="s">
        <v>35</v>
      </c>
      <c r="R104" s="8" t="s">
        <v>67</v>
      </c>
      <c r="S104" s="8">
        <v>2</v>
      </c>
      <c r="T104" s="19">
        <f t="shared" si="1"/>
        <v>0.009523809523809525</v>
      </c>
      <c r="U104" s="20">
        <f t="shared" si="2"/>
        <v>-4.653960350157523</v>
      </c>
      <c r="V104" s="19">
        <f t="shared" si="3"/>
        <v>-0.04432343190626213</v>
      </c>
      <c r="W104" s="35">
        <f t="shared" si="4"/>
        <v>9.0702947845805E-05</v>
      </c>
    </row>
    <row r="105" spans="7:23" ht="15.75">
      <c r="G105" s="3">
        <v>6</v>
      </c>
      <c r="H105" s="6"/>
      <c r="I105" s="6" t="s">
        <v>93</v>
      </c>
      <c r="J105" s="6" t="s">
        <v>11</v>
      </c>
      <c r="K105" s="6" t="s">
        <v>60</v>
      </c>
      <c r="L105" s="6">
        <f>SUM(E16)</f>
        <v>7</v>
      </c>
      <c r="N105" s="84">
        <v>6</v>
      </c>
      <c r="O105" s="8" t="s">
        <v>7</v>
      </c>
      <c r="P105" s="21" t="s">
        <v>91</v>
      </c>
      <c r="Q105" s="8" t="s">
        <v>8</v>
      </c>
      <c r="R105" s="8" t="s">
        <v>37</v>
      </c>
      <c r="S105" s="8">
        <v>10</v>
      </c>
      <c r="T105" s="19">
        <f t="shared" si="1"/>
        <v>0.047619047619047616</v>
      </c>
      <c r="U105" s="20">
        <f t="shared" si="2"/>
        <v>-3.044522437723423</v>
      </c>
      <c r="V105" s="19">
        <f t="shared" si="3"/>
        <v>-0.14497725893921062</v>
      </c>
      <c r="W105" s="35">
        <f t="shared" si="4"/>
        <v>0.0022675736961451243</v>
      </c>
    </row>
    <row r="106" spans="7:23" ht="15.75">
      <c r="G106" s="3">
        <v>7</v>
      </c>
      <c r="H106" s="14" t="s">
        <v>7</v>
      </c>
      <c r="I106" s="14" t="s">
        <v>91</v>
      </c>
      <c r="J106" s="1" t="s">
        <v>8</v>
      </c>
      <c r="K106" s="1" t="s">
        <v>37</v>
      </c>
      <c r="L106" s="6">
        <f>SUM(E49,E54,E69)</f>
        <v>10</v>
      </c>
      <c r="N106" s="84">
        <v>7</v>
      </c>
      <c r="O106" s="8" t="s">
        <v>7</v>
      </c>
      <c r="P106" s="21" t="s">
        <v>91</v>
      </c>
      <c r="Q106" s="8" t="s">
        <v>8</v>
      </c>
      <c r="R106" s="8" t="s">
        <v>34</v>
      </c>
      <c r="S106" s="8">
        <v>1</v>
      </c>
      <c r="T106" s="19">
        <f t="shared" si="1"/>
        <v>0.004761904761904762</v>
      </c>
      <c r="U106" s="20">
        <f t="shared" si="2"/>
        <v>-5.3471075307174685</v>
      </c>
      <c r="V106" s="19">
        <f t="shared" si="3"/>
        <v>-0.025462416812940328</v>
      </c>
      <c r="W106" s="35">
        <f t="shared" si="4"/>
        <v>2.267573696145125E-05</v>
      </c>
    </row>
    <row r="107" spans="7:23" ht="15.75">
      <c r="G107" s="3">
        <v>8</v>
      </c>
      <c r="H107" s="6"/>
      <c r="I107" s="14" t="s">
        <v>91</v>
      </c>
      <c r="J107" s="1" t="s">
        <v>8</v>
      </c>
      <c r="K107" s="1" t="s">
        <v>34</v>
      </c>
      <c r="L107" s="6">
        <f>SUM(E13)</f>
        <v>1</v>
      </c>
      <c r="N107" s="84">
        <v>8</v>
      </c>
      <c r="O107" s="8" t="s">
        <v>7</v>
      </c>
      <c r="P107" s="21" t="s">
        <v>91</v>
      </c>
      <c r="Q107" s="8" t="s">
        <v>8</v>
      </c>
      <c r="R107" s="8" t="s">
        <v>18</v>
      </c>
      <c r="S107" s="8">
        <v>52</v>
      </c>
      <c r="T107" s="19">
        <f t="shared" si="1"/>
        <v>0.24761904761904763</v>
      </c>
      <c r="U107" s="20">
        <f t="shared" si="2"/>
        <v>-1.3958638121360414</v>
      </c>
      <c r="V107" s="19">
        <f t="shared" si="3"/>
        <v>-0.3456424677670198</v>
      </c>
      <c r="W107" s="35">
        <f t="shared" si="4"/>
        <v>0.06131519274376418</v>
      </c>
    </row>
    <row r="108" spans="7:23" ht="15.75">
      <c r="G108" s="3">
        <v>9</v>
      </c>
      <c r="H108" s="6"/>
      <c r="I108" s="14" t="s">
        <v>91</v>
      </c>
      <c r="J108" s="1" t="s">
        <v>8</v>
      </c>
      <c r="K108" s="1" t="s">
        <v>18</v>
      </c>
      <c r="L108" s="6">
        <f>SUM(E50,E51,E58,E61,E65,E66,E68,E70,E81,E79,E82,E84,E86,E55)</f>
        <v>52</v>
      </c>
      <c r="N108" s="84">
        <v>9</v>
      </c>
      <c r="O108" s="8" t="s">
        <v>7</v>
      </c>
      <c r="P108" s="21" t="s">
        <v>91</v>
      </c>
      <c r="Q108" s="8" t="s">
        <v>8</v>
      </c>
      <c r="R108" s="21" t="s">
        <v>9</v>
      </c>
      <c r="S108" s="8">
        <v>34</v>
      </c>
      <c r="T108" s="19">
        <f t="shared" si="1"/>
        <v>0.1619047619047619</v>
      </c>
      <c r="U108" s="20">
        <f t="shared" si="2"/>
        <v>-1.8207470061013074</v>
      </c>
      <c r="V108" s="19">
        <f t="shared" si="3"/>
        <v>-0.29478761051164026</v>
      </c>
      <c r="W108" s="35">
        <f t="shared" si="4"/>
        <v>0.026213151927437645</v>
      </c>
    </row>
    <row r="109" spans="7:23" ht="15.75">
      <c r="G109" s="3">
        <v>10</v>
      </c>
      <c r="H109" s="6"/>
      <c r="I109" s="14" t="s">
        <v>91</v>
      </c>
      <c r="J109" s="1" t="s">
        <v>8</v>
      </c>
      <c r="K109" s="14" t="s">
        <v>9</v>
      </c>
      <c r="L109" s="6">
        <f>SUM(E6,E9,E10,E14,E26,E31,E40,E43)</f>
        <v>34</v>
      </c>
      <c r="N109" s="84">
        <v>10</v>
      </c>
      <c r="O109" s="8" t="s">
        <v>7</v>
      </c>
      <c r="P109" s="21" t="s">
        <v>91</v>
      </c>
      <c r="Q109" s="8" t="s">
        <v>8</v>
      </c>
      <c r="R109" s="21" t="s">
        <v>16</v>
      </c>
      <c r="S109" s="8">
        <v>1</v>
      </c>
      <c r="T109" s="19">
        <f t="shared" si="1"/>
        <v>0.004761904761904762</v>
      </c>
      <c r="U109" s="20">
        <f t="shared" si="2"/>
        <v>-5.3471075307174685</v>
      </c>
      <c r="V109" s="19">
        <f t="shared" si="3"/>
        <v>-0.025462416812940328</v>
      </c>
      <c r="W109" s="35">
        <f t="shared" si="4"/>
        <v>2.267573696145125E-05</v>
      </c>
    </row>
    <row r="110" spans="7:23" ht="15.75">
      <c r="G110" s="3">
        <v>11</v>
      </c>
      <c r="H110" s="6"/>
      <c r="I110" s="14" t="s">
        <v>91</v>
      </c>
      <c r="J110" s="1" t="s">
        <v>8</v>
      </c>
      <c r="K110" s="14" t="s">
        <v>16</v>
      </c>
      <c r="L110" s="6">
        <f>SUM(E8)</f>
        <v>1</v>
      </c>
      <c r="N110" s="84">
        <v>11</v>
      </c>
      <c r="O110" s="8" t="s">
        <v>7</v>
      </c>
      <c r="P110" s="21" t="s">
        <v>91</v>
      </c>
      <c r="Q110" s="8" t="s">
        <v>12</v>
      </c>
      <c r="R110" s="8" t="s">
        <v>13</v>
      </c>
      <c r="S110" s="8">
        <v>26</v>
      </c>
      <c r="T110" s="19">
        <f t="shared" si="1"/>
        <v>0.12380952380952381</v>
      </c>
      <c r="U110" s="20">
        <f t="shared" si="2"/>
        <v>-2.089010992695987</v>
      </c>
      <c r="V110" s="19">
        <f t="shared" si="3"/>
        <v>-0.2586394562385508</v>
      </c>
      <c r="W110" s="35">
        <f t="shared" si="4"/>
        <v>0.015328798185941045</v>
      </c>
    </row>
    <row r="111" spans="7:23" ht="15.75">
      <c r="G111" s="3">
        <v>12</v>
      </c>
      <c r="H111" s="6"/>
      <c r="I111" s="14" t="s">
        <v>91</v>
      </c>
      <c r="J111" s="6" t="s">
        <v>12</v>
      </c>
      <c r="K111" s="1" t="s">
        <v>13</v>
      </c>
      <c r="L111" s="6">
        <f>SUM(E12,E21,E60,E76,E78,E87,E88,E94,E96,)</f>
        <v>26</v>
      </c>
      <c r="N111" s="84">
        <v>12</v>
      </c>
      <c r="O111" s="8" t="s">
        <v>7</v>
      </c>
      <c r="P111" s="21" t="s">
        <v>91</v>
      </c>
      <c r="Q111" s="8" t="s">
        <v>36</v>
      </c>
      <c r="R111" s="21" t="s">
        <v>67</v>
      </c>
      <c r="S111" s="8">
        <v>4</v>
      </c>
      <c r="T111" s="19">
        <f t="shared" si="1"/>
        <v>0.01904761904761905</v>
      </c>
      <c r="U111" s="20">
        <f t="shared" si="2"/>
        <v>-3.960813169597578</v>
      </c>
      <c r="V111" s="19">
        <f t="shared" si="3"/>
        <v>-0.07544406037328721</v>
      </c>
      <c r="W111" s="35">
        <f t="shared" si="4"/>
        <v>0.00036281179138322</v>
      </c>
    </row>
    <row r="112" spans="7:23" ht="15.75">
      <c r="G112" s="3">
        <v>13</v>
      </c>
      <c r="H112" s="6"/>
      <c r="I112" s="14" t="s">
        <v>91</v>
      </c>
      <c r="J112" s="1" t="s">
        <v>36</v>
      </c>
      <c r="K112" s="14" t="s">
        <v>67</v>
      </c>
      <c r="L112" s="6">
        <f>SUM(E23,E57,E74)</f>
        <v>4</v>
      </c>
      <c r="N112" s="84">
        <v>13</v>
      </c>
      <c r="O112" s="8" t="s">
        <v>28</v>
      </c>
      <c r="P112" s="8" t="s">
        <v>91</v>
      </c>
      <c r="Q112" s="8" t="s">
        <v>8</v>
      </c>
      <c r="R112" s="8" t="s">
        <v>30</v>
      </c>
      <c r="S112" s="8">
        <v>8</v>
      </c>
      <c r="T112" s="19">
        <f t="shared" si="1"/>
        <v>0.0380952380952381</v>
      </c>
      <c r="U112" s="20">
        <f t="shared" si="2"/>
        <v>-3.2676659890376327</v>
      </c>
      <c r="V112" s="19">
        <f t="shared" si="3"/>
        <v>-0.1244825138681003</v>
      </c>
      <c r="W112" s="35">
        <f t="shared" si="4"/>
        <v>0.00145124716553288</v>
      </c>
    </row>
    <row r="113" spans="7:23" ht="15.75">
      <c r="G113" s="3">
        <v>14</v>
      </c>
      <c r="H113" s="6" t="s">
        <v>28</v>
      </c>
      <c r="I113" s="6" t="s">
        <v>89</v>
      </c>
      <c r="J113" s="1" t="s">
        <v>26</v>
      </c>
      <c r="K113" s="1" t="s">
        <v>16</v>
      </c>
      <c r="L113" s="6">
        <f>SUM(E44,E47,)</f>
        <v>4</v>
      </c>
      <c r="N113" s="84">
        <v>14</v>
      </c>
      <c r="O113" s="8" t="s">
        <v>19</v>
      </c>
      <c r="P113" s="8" t="s">
        <v>91</v>
      </c>
      <c r="Q113" s="8" t="s">
        <v>20</v>
      </c>
      <c r="R113" s="21" t="s">
        <v>9</v>
      </c>
      <c r="S113" s="8">
        <v>7</v>
      </c>
      <c r="T113" s="19">
        <f t="shared" si="1"/>
        <v>0.03333333333333333</v>
      </c>
      <c r="U113" s="20">
        <f t="shared" si="2"/>
        <v>-3.4011973816621555</v>
      </c>
      <c r="V113" s="19">
        <f t="shared" si="3"/>
        <v>-0.11337324605540518</v>
      </c>
      <c r="W113" s="35">
        <f t="shared" si="4"/>
        <v>0.0011111111111111111</v>
      </c>
    </row>
    <row r="114" spans="7:23" ht="15.75">
      <c r="G114" s="3">
        <v>15</v>
      </c>
      <c r="H114" s="6"/>
      <c r="I114" s="6" t="s">
        <v>91</v>
      </c>
      <c r="J114" s="1" t="s">
        <v>8</v>
      </c>
      <c r="K114" s="1" t="s">
        <v>30</v>
      </c>
      <c r="L114" s="6">
        <f>SUM(E46,E48)</f>
        <v>8</v>
      </c>
      <c r="N114" s="84">
        <v>15</v>
      </c>
      <c r="O114" s="8" t="s">
        <v>22</v>
      </c>
      <c r="P114" s="8" t="s">
        <v>95</v>
      </c>
      <c r="Q114" s="8" t="s">
        <v>25</v>
      </c>
      <c r="R114" s="8" t="s">
        <v>69</v>
      </c>
      <c r="S114" s="8">
        <v>1</v>
      </c>
      <c r="T114" s="19">
        <f t="shared" si="1"/>
        <v>0.004761904761904762</v>
      </c>
      <c r="U114" s="20">
        <f t="shared" si="2"/>
        <v>-5.3471075307174685</v>
      </c>
      <c r="V114" s="19">
        <f t="shared" si="3"/>
        <v>-0.025462416812940328</v>
      </c>
      <c r="W114" s="35">
        <f t="shared" si="4"/>
        <v>2.267573696145125E-05</v>
      </c>
    </row>
    <row r="115" spans="7:23" ht="15.75">
      <c r="G115" s="3">
        <v>16</v>
      </c>
      <c r="H115" s="14" t="s">
        <v>19</v>
      </c>
      <c r="I115" s="14" t="s">
        <v>89</v>
      </c>
      <c r="J115" s="14" t="s">
        <v>21</v>
      </c>
      <c r="K115" s="1" t="s">
        <v>64</v>
      </c>
      <c r="L115" s="6">
        <f>SUM(E56,E59,E85,)</f>
        <v>6</v>
      </c>
      <c r="N115" s="84">
        <v>16</v>
      </c>
      <c r="O115" s="8" t="s">
        <v>22</v>
      </c>
      <c r="P115" s="8" t="s">
        <v>95</v>
      </c>
      <c r="Q115" s="8" t="s">
        <v>25</v>
      </c>
      <c r="R115" s="8" t="s">
        <v>67</v>
      </c>
      <c r="S115" s="8">
        <v>1</v>
      </c>
      <c r="T115" s="19">
        <f t="shared" si="1"/>
        <v>0.004761904761904762</v>
      </c>
      <c r="U115" s="20">
        <f t="shared" si="2"/>
        <v>-5.3471075307174685</v>
      </c>
      <c r="V115" s="19">
        <f t="shared" si="3"/>
        <v>-0.025462416812940328</v>
      </c>
      <c r="W115" s="35">
        <f t="shared" si="4"/>
        <v>2.267573696145125E-05</v>
      </c>
    </row>
    <row r="116" spans="7:23" ht="15.75">
      <c r="G116" s="3">
        <v>17</v>
      </c>
      <c r="H116" s="6"/>
      <c r="I116" s="6" t="s">
        <v>91</v>
      </c>
      <c r="J116" s="1" t="s">
        <v>20</v>
      </c>
      <c r="K116" s="14" t="s">
        <v>9</v>
      </c>
      <c r="L116" s="6">
        <f>SUM(E17,E18,)</f>
        <v>7</v>
      </c>
      <c r="N116" s="84">
        <v>17</v>
      </c>
      <c r="O116" s="8" t="s">
        <v>22</v>
      </c>
      <c r="P116" s="8" t="s">
        <v>93</v>
      </c>
      <c r="Q116" s="8" t="s">
        <v>11</v>
      </c>
      <c r="R116" s="8" t="s">
        <v>60</v>
      </c>
      <c r="S116" s="8">
        <v>7</v>
      </c>
      <c r="T116" s="19">
        <f t="shared" si="1"/>
        <v>0.03333333333333333</v>
      </c>
      <c r="U116" s="20">
        <f t="shared" si="2"/>
        <v>-3.4011973816621555</v>
      </c>
      <c r="V116" s="19">
        <f t="shared" si="3"/>
        <v>-0.11337324605540518</v>
      </c>
      <c r="W116" s="35">
        <f t="shared" si="4"/>
        <v>0.0011111111111111111</v>
      </c>
    </row>
    <row r="117" spans="7:23" ht="15.75">
      <c r="G117" s="3">
        <v>18</v>
      </c>
      <c r="H117" s="6"/>
      <c r="I117" s="6" t="s">
        <v>93</v>
      </c>
      <c r="J117" s="1" t="s">
        <v>62</v>
      </c>
      <c r="K117" s="14" t="s">
        <v>67</v>
      </c>
      <c r="L117" s="6">
        <f>SUM(E80)</f>
        <v>3</v>
      </c>
      <c r="N117" s="84">
        <v>18</v>
      </c>
      <c r="O117" s="8" t="s">
        <v>19</v>
      </c>
      <c r="P117" s="8" t="s">
        <v>93</v>
      </c>
      <c r="Q117" s="8" t="s">
        <v>62</v>
      </c>
      <c r="R117" s="21" t="s">
        <v>67</v>
      </c>
      <c r="S117" s="8">
        <v>3</v>
      </c>
      <c r="T117" s="19">
        <f t="shared" si="1"/>
        <v>0.014285714285714285</v>
      </c>
      <c r="U117" s="20">
        <f t="shared" si="2"/>
        <v>-4.248495242049359</v>
      </c>
      <c r="V117" s="19">
        <f t="shared" si="3"/>
        <v>-0.0606927891721337</v>
      </c>
      <c r="W117" s="35">
        <f t="shared" si="4"/>
        <v>0.0002040816326530612</v>
      </c>
    </row>
    <row r="118" spans="7:23" ht="15.75">
      <c r="G118" s="3">
        <v>19</v>
      </c>
      <c r="H118" s="6"/>
      <c r="I118" s="6" t="s">
        <v>93</v>
      </c>
      <c r="J118" s="1" t="s">
        <v>11</v>
      </c>
      <c r="K118" s="1" t="s">
        <v>67</v>
      </c>
      <c r="L118" s="6">
        <f>SUM(E7,E11,E22,E30,E41,E20)</f>
        <v>41</v>
      </c>
      <c r="N118" s="84">
        <v>19</v>
      </c>
      <c r="O118" s="8" t="s">
        <v>19</v>
      </c>
      <c r="P118" s="8" t="s">
        <v>93</v>
      </c>
      <c r="Q118" s="8" t="s">
        <v>11</v>
      </c>
      <c r="R118" s="8" t="s">
        <v>67</v>
      </c>
      <c r="S118" s="8">
        <v>41</v>
      </c>
      <c r="T118" s="19">
        <f t="shared" si="1"/>
        <v>0.19523809523809524</v>
      </c>
      <c r="U118" s="20">
        <f>LN(T118)</f>
        <v>-1.633535464013161</v>
      </c>
      <c r="V118" s="19">
        <f t="shared" si="3"/>
        <v>-0.3189283524978076</v>
      </c>
      <c r="W118" s="35">
        <f t="shared" si="4"/>
        <v>0.03811791383219955</v>
      </c>
    </row>
    <row r="119" spans="6:23" ht="15.75">
      <c r="F119" s="10"/>
      <c r="G119" s="87"/>
      <c r="H119" s="6"/>
      <c r="I119" s="6"/>
      <c r="J119" s="6"/>
      <c r="K119" s="6"/>
      <c r="L119" s="6">
        <f>SUM(L100:L118)</f>
        <v>210</v>
      </c>
      <c r="N119" s="165" t="s">
        <v>82</v>
      </c>
      <c r="O119" s="165"/>
      <c r="P119" s="165"/>
      <c r="Q119" s="165"/>
      <c r="R119" s="165"/>
      <c r="S119" s="47">
        <f>SUM(S100:S118)</f>
        <v>210</v>
      </c>
      <c r="T119" s="62">
        <f>SUM(T100:T118)</f>
        <v>0.9999999999999999</v>
      </c>
      <c r="U119" s="47"/>
      <c r="V119" s="63">
        <f>SUM(V100:V118)</f>
        <v>-2.224464367821163</v>
      </c>
      <c r="W119" s="63">
        <f>SUM(W100:W118)</f>
        <v>0.1488888888888889</v>
      </c>
    </row>
    <row r="120" spans="14:23" ht="15.75">
      <c r="N120" s="166" t="s">
        <v>83</v>
      </c>
      <c r="O120" s="166"/>
      <c r="P120" s="166"/>
      <c r="Q120" s="166"/>
      <c r="R120" s="166"/>
      <c r="S120" s="38"/>
      <c r="T120" s="39"/>
      <c r="U120" s="39"/>
      <c r="V120" s="40">
        <f>-(V119)</f>
        <v>2.224464367821163</v>
      </c>
      <c r="W120" s="39"/>
    </row>
    <row r="121" spans="14:23" ht="15.75">
      <c r="N121" s="167" t="s">
        <v>84</v>
      </c>
      <c r="O121" s="167"/>
      <c r="P121" s="167"/>
      <c r="Q121" s="167"/>
      <c r="R121" s="167"/>
      <c r="S121" s="41"/>
      <c r="T121" s="42"/>
      <c r="U121" s="42"/>
      <c r="V121" s="43">
        <f>V120/LN(12)</f>
        <v>0.8951903155037808</v>
      </c>
      <c r="W121" s="42"/>
    </row>
    <row r="122" spans="14:23" ht="15.75">
      <c r="N122" s="168" t="s">
        <v>85</v>
      </c>
      <c r="O122" s="168"/>
      <c r="P122" s="168"/>
      <c r="Q122" s="168"/>
      <c r="R122" s="168"/>
      <c r="S122" s="44"/>
      <c r="T122" s="45"/>
      <c r="U122" s="45"/>
      <c r="V122" s="46">
        <f>W119</f>
        <v>0.1488888888888889</v>
      </c>
      <c r="W122" s="45"/>
    </row>
    <row r="125" spans="14:19" ht="15">
      <c r="N125" t="s">
        <v>6</v>
      </c>
      <c r="O125" t="s">
        <v>137</v>
      </c>
      <c r="R125" t="s">
        <v>6</v>
      </c>
      <c r="S125" t="s">
        <v>138</v>
      </c>
    </row>
    <row r="126" spans="14:19" ht="15">
      <c r="N126" t="s">
        <v>22</v>
      </c>
      <c r="O126">
        <v>2</v>
      </c>
      <c r="R126" t="s">
        <v>22</v>
      </c>
      <c r="S126">
        <v>2</v>
      </c>
    </row>
    <row r="127" spans="14:19" ht="15">
      <c r="N127" t="s">
        <v>19</v>
      </c>
      <c r="O127">
        <v>4</v>
      </c>
      <c r="R127" t="s">
        <v>19</v>
      </c>
      <c r="S127">
        <f>SUM(L115:L118)</f>
        <v>57</v>
      </c>
    </row>
    <row r="128" spans="14:19" ht="15">
      <c r="N128" t="s">
        <v>7</v>
      </c>
      <c r="O128">
        <v>7</v>
      </c>
      <c r="R128" t="s">
        <v>7</v>
      </c>
      <c r="S128">
        <f>SUM(L106:L112)</f>
        <v>128</v>
      </c>
    </row>
    <row r="129" spans="14:19" ht="15">
      <c r="N129" t="s">
        <v>28</v>
      </c>
      <c r="O129">
        <v>6</v>
      </c>
      <c r="R129" t="s">
        <v>28</v>
      </c>
      <c r="S129">
        <f>SUM(L113:L114,L102,L103,L104,L105)</f>
        <v>23</v>
      </c>
    </row>
    <row r="130" ht="15">
      <c r="S130">
        <f>SUM(S126:S129)</f>
        <v>210</v>
      </c>
    </row>
    <row r="145" spans="6:16" ht="15.75"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</row>
    <row r="146" spans="3:16" ht="15.75">
      <c r="C146" s="3" t="s">
        <v>88</v>
      </c>
      <c r="D146" s="3" t="s">
        <v>105</v>
      </c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</row>
    <row r="147" spans="3:16" ht="15.75">
      <c r="C147" s="21" t="s">
        <v>89</v>
      </c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</row>
    <row r="148" spans="3:16" ht="15.75">
      <c r="C148" s="8" t="s">
        <v>96</v>
      </c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</row>
    <row r="149" spans="3:16" ht="15.75">
      <c r="C149" s="21" t="s">
        <v>91</v>
      </c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</row>
    <row r="150" spans="3:16" ht="15.75">
      <c r="C150" s="8" t="s">
        <v>95</v>
      </c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</row>
    <row r="151" spans="3:16" ht="15.75">
      <c r="C151" s="8" t="s">
        <v>93</v>
      </c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</row>
  </sheetData>
  <mergeCells count="7">
    <mergeCell ref="N119:R119"/>
    <mergeCell ref="N120:R120"/>
    <mergeCell ref="N121:R121"/>
    <mergeCell ref="N122:R122"/>
    <mergeCell ref="A1:C1"/>
    <mergeCell ref="A2:B2"/>
    <mergeCell ref="A3:B3"/>
  </mergeCells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55"/>
  <sheetViews>
    <sheetView zoomScale="90" zoomScaleNormal="90" workbookViewId="0" topLeftCell="J1">
      <selection activeCell="AB8" sqref="AB8"/>
    </sheetView>
  </sheetViews>
  <sheetFormatPr defaultColWidth="9.140625" defaultRowHeight="15"/>
  <cols>
    <col min="1" max="1" width="5.421875" style="0" customWidth="1"/>
    <col min="2" max="2" width="6.7109375" style="0" customWidth="1"/>
    <col min="3" max="3" width="12.00390625" style="0" customWidth="1"/>
    <col min="4" max="4" width="11.57421875" style="0" customWidth="1"/>
    <col min="5" max="5" width="13.00390625" style="0" customWidth="1"/>
    <col min="6" max="6" width="5.140625" style="0" customWidth="1"/>
    <col min="7" max="7" width="7.57421875" style="0" customWidth="1"/>
    <col min="8" max="8" width="8.57421875" style="0" customWidth="1"/>
    <col min="9" max="9" width="8.8515625" style="0" customWidth="1"/>
    <col min="10" max="10" width="8.7109375" style="0" customWidth="1"/>
    <col min="12" max="12" width="9.140625" style="0" customWidth="1"/>
    <col min="13" max="13" width="15.421875" style="0" customWidth="1"/>
    <col min="20" max="20" width="10.57421875" style="0" bestFit="1" customWidth="1"/>
  </cols>
  <sheetData>
    <row r="1" spans="1:13" ht="15">
      <c r="A1" t="s">
        <v>140</v>
      </c>
      <c r="L1" s="109"/>
      <c r="M1" s="109"/>
    </row>
    <row r="2" ht="15" customHeight="1"/>
    <row r="3" spans="1:28" ht="15.75">
      <c r="A3" s="65" t="s">
        <v>98</v>
      </c>
      <c r="B3" s="22" t="s">
        <v>6</v>
      </c>
      <c r="C3" s="22" t="s">
        <v>88</v>
      </c>
      <c r="D3" s="22" t="s">
        <v>3</v>
      </c>
      <c r="E3" s="22" t="s">
        <v>65</v>
      </c>
      <c r="F3" s="22" t="s">
        <v>66</v>
      </c>
      <c r="G3" s="23" t="s">
        <v>79</v>
      </c>
      <c r="H3" s="23" t="s">
        <v>81</v>
      </c>
      <c r="I3" s="23" t="s">
        <v>80</v>
      </c>
      <c r="J3" s="23" t="s">
        <v>100</v>
      </c>
      <c r="L3" s="27"/>
      <c r="M3" s="27" t="s">
        <v>160</v>
      </c>
      <c r="N3" s="27" t="s">
        <v>140</v>
      </c>
      <c r="O3" s="27" t="s">
        <v>141</v>
      </c>
      <c r="P3" s="27" t="s">
        <v>142</v>
      </c>
      <c r="Q3" s="27" t="s">
        <v>143</v>
      </c>
      <c r="R3" s="27" t="s">
        <v>144</v>
      </c>
      <c r="S3" s="27" t="s">
        <v>148</v>
      </c>
      <c r="U3" s="27"/>
      <c r="V3" s="27" t="s">
        <v>160</v>
      </c>
      <c r="W3" s="27" t="s">
        <v>140</v>
      </c>
      <c r="X3" s="27" t="s">
        <v>141</v>
      </c>
      <c r="Y3" s="27" t="s">
        <v>142</v>
      </c>
      <c r="Z3" s="27" t="s">
        <v>143</v>
      </c>
      <c r="AA3" s="27" t="s">
        <v>144</v>
      </c>
      <c r="AB3" s="27" t="s">
        <v>148</v>
      </c>
    </row>
    <row r="4" spans="1:28" ht="15.75">
      <c r="A4" s="139">
        <v>1</v>
      </c>
      <c r="B4" s="8" t="s">
        <v>158</v>
      </c>
      <c r="C4" s="21" t="s">
        <v>89</v>
      </c>
      <c r="D4" s="21" t="s">
        <v>21</v>
      </c>
      <c r="E4" s="21" t="s">
        <v>177</v>
      </c>
      <c r="F4" s="8">
        <v>1</v>
      </c>
      <c r="G4" s="19">
        <f>F4/210</f>
        <v>0.004761904761904762</v>
      </c>
      <c r="H4" s="20">
        <f>LN(G4)</f>
        <v>-5.3471075307174685</v>
      </c>
      <c r="I4" s="19">
        <f>G4*H4</f>
        <v>-0.025462416812940328</v>
      </c>
      <c r="J4" s="35">
        <f>G4^2</f>
        <v>2.267573696145125E-05</v>
      </c>
      <c r="M4" t="s">
        <v>158</v>
      </c>
      <c r="N4">
        <v>2</v>
      </c>
      <c r="O4">
        <v>1</v>
      </c>
      <c r="P4">
        <v>3</v>
      </c>
      <c r="Q4">
        <v>2</v>
      </c>
      <c r="R4">
        <v>1</v>
      </c>
      <c r="S4">
        <f>SUM(N4:R4)</f>
        <v>9</v>
      </c>
      <c r="V4" t="s">
        <v>158</v>
      </c>
      <c r="W4" s="88">
        <f>N4/M10</f>
        <v>0.0020833333333333333</v>
      </c>
      <c r="X4" s="88">
        <f>O4/N10</f>
        <v>0.0010416666666666667</v>
      </c>
      <c r="Y4" s="88">
        <f>P4/O10</f>
        <v>0.003125</v>
      </c>
      <c r="Z4" s="88">
        <f>Q4/P10</f>
        <v>0.0020833333333333333</v>
      </c>
      <c r="AA4" s="88">
        <f>R4/Q10</f>
        <v>0.0010416666666666667</v>
      </c>
      <c r="AB4" s="88">
        <v>0.009375</v>
      </c>
    </row>
    <row r="5" spans="1:28" ht="15.75">
      <c r="A5" s="139">
        <v>2</v>
      </c>
      <c r="B5" s="8" t="s">
        <v>22</v>
      </c>
      <c r="C5" s="21" t="s">
        <v>89</v>
      </c>
      <c r="D5" s="8" t="s">
        <v>21</v>
      </c>
      <c r="E5" s="8" t="s">
        <v>67</v>
      </c>
      <c r="F5" s="8">
        <v>1</v>
      </c>
      <c r="G5" s="19">
        <f>F5/210</f>
        <v>0.004761904761904762</v>
      </c>
      <c r="H5" s="20">
        <f>LN(G5)</f>
        <v>-5.3471075307174685</v>
      </c>
      <c r="I5" s="19">
        <f>G5*H5</f>
        <v>-0.025462416812940328</v>
      </c>
      <c r="J5" s="35">
        <f>G5^2</f>
        <v>2.267573696145125E-05</v>
      </c>
      <c r="M5" t="s">
        <v>28</v>
      </c>
      <c r="N5">
        <f>SUM(F6,F18,F19)</f>
        <v>6</v>
      </c>
      <c r="O5">
        <f>SUM(F49,F51)</f>
        <v>5</v>
      </c>
      <c r="P5">
        <f>SUM(F60,F71)</f>
        <v>18</v>
      </c>
      <c r="Q5">
        <f>SUM(F93)</f>
        <v>2</v>
      </c>
      <c r="R5">
        <v>0</v>
      </c>
      <c r="S5">
        <f>SUM(N5:R5)</f>
        <v>31</v>
      </c>
      <c r="V5" t="s">
        <v>28</v>
      </c>
      <c r="W5" s="88">
        <f>N5/M12</f>
        <v>0.00625</v>
      </c>
      <c r="X5" s="88">
        <f aca="true" t="shared" si="0" ref="W5:AA7">O5/N12</f>
        <v>0.005208333333333333</v>
      </c>
      <c r="Y5" s="88">
        <f t="shared" si="0"/>
        <v>0.01875</v>
      </c>
      <c r="Z5" s="88">
        <f t="shared" si="0"/>
        <v>0.0020833333333333333</v>
      </c>
      <c r="AA5" s="88">
        <f t="shared" si="0"/>
        <v>0</v>
      </c>
      <c r="AB5" s="88">
        <v>0.04583333333333333</v>
      </c>
    </row>
    <row r="6" spans="1:28" ht="15.75">
      <c r="A6" s="139">
        <v>3</v>
      </c>
      <c r="B6" s="8" t="s">
        <v>28</v>
      </c>
      <c r="C6" s="8" t="s">
        <v>89</v>
      </c>
      <c r="D6" s="8" t="s">
        <v>26</v>
      </c>
      <c r="E6" s="8" t="s">
        <v>67</v>
      </c>
      <c r="F6" s="8">
        <v>4</v>
      </c>
      <c r="G6" s="19">
        <f aca="true" t="shared" si="1" ref="G6:G22">F6/210</f>
        <v>0.01904761904761905</v>
      </c>
      <c r="H6" s="20">
        <f aca="true" t="shared" si="2" ref="H6:H22">LN(G6)</f>
        <v>-3.960813169597578</v>
      </c>
      <c r="I6" s="19">
        <f aca="true" t="shared" si="3" ref="I6:I22">G6*H6</f>
        <v>-0.07544406037328721</v>
      </c>
      <c r="J6" s="35">
        <f aca="true" t="shared" si="4" ref="J6:J22">G6^2</f>
        <v>0.00036281179138322</v>
      </c>
      <c r="M6" t="s">
        <v>19</v>
      </c>
      <c r="N6">
        <f>SUM(F7,F21)</f>
        <v>9</v>
      </c>
      <c r="O6">
        <f>SUM(F31)</f>
        <v>3</v>
      </c>
      <c r="P6">
        <f>SUM(F74,F61)</f>
        <v>20</v>
      </c>
      <c r="Q6">
        <v>0</v>
      </c>
      <c r="R6">
        <v>0</v>
      </c>
      <c r="S6">
        <f>SUM(N6:R6)</f>
        <v>32</v>
      </c>
      <c r="V6" t="s">
        <v>19</v>
      </c>
      <c r="W6" s="88">
        <f t="shared" si="0"/>
        <v>0.009375</v>
      </c>
      <c r="X6" s="88">
        <f t="shared" si="0"/>
        <v>0.003125</v>
      </c>
      <c r="Y6" s="88">
        <f t="shared" si="0"/>
        <v>0.020833333333333332</v>
      </c>
      <c r="Z6" s="88">
        <f t="shared" si="0"/>
        <v>0</v>
      </c>
      <c r="AA6" s="88">
        <f t="shared" si="0"/>
        <v>0</v>
      </c>
      <c r="AB6" s="88">
        <v>0.06041666666666667</v>
      </c>
    </row>
    <row r="7" spans="1:36" ht="15.75">
      <c r="A7" s="139">
        <v>4</v>
      </c>
      <c r="B7" s="8" t="s">
        <v>19</v>
      </c>
      <c r="C7" s="21" t="s">
        <v>89</v>
      </c>
      <c r="D7" s="21" t="s">
        <v>29</v>
      </c>
      <c r="E7" s="8" t="s">
        <v>67</v>
      </c>
      <c r="F7" s="8">
        <v>6</v>
      </c>
      <c r="G7" s="19">
        <f t="shared" si="1"/>
        <v>0.02857142857142857</v>
      </c>
      <c r="H7" s="20">
        <f t="shared" si="2"/>
        <v>-3.5553480614894135</v>
      </c>
      <c r="I7" s="19">
        <f t="shared" si="3"/>
        <v>-0.10158137318541181</v>
      </c>
      <c r="J7" s="35">
        <f t="shared" si="4"/>
        <v>0.0008163265306122448</v>
      </c>
      <c r="M7" t="s">
        <v>7</v>
      </c>
      <c r="N7">
        <f>SUM(F8:F16,F20,F22)</f>
        <v>191</v>
      </c>
      <c r="O7">
        <f>SUM(F32:F48,F50,F52)</f>
        <v>316</v>
      </c>
      <c r="P7">
        <f>SUM(F62:F70,F72:F73)</f>
        <v>159</v>
      </c>
      <c r="Q7">
        <f>SUM(F83:F92,F94:F95)</f>
        <v>98</v>
      </c>
      <c r="R7">
        <f>SUM(F104:F114)</f>
        <v>122</v>
      </c>
      <c r="S7">
        <f>SUM(N7:R7)</f>
        <v>886</v>
      </c>
      <c r="V7" t="s">
        <v>7</v>
      </c>
      <c r="W7" s="88">
        <f>N7/M14</f>
        <v>0.19895833333333332</v>
      </c>
      <c r="X7" s="88">
        <f t="shared" si="0"/>
        <v>0.32916666666666666</v>
      </c>
      <c r="Y7" s="88">
        <f t="shared" si="0"/>
        <v>0.165625</v>
      </c>
      <c r="Z7" s="88">
        <f t="shared" si="0"/>
        <v>0.10208333333333333</v>
      </c>
      <c r="AA7" s="88">
        <f t="shared" si="0"/>
        <v>0.12708333333333333</v>
      </c>
      <c r="AB7" s="88">
        <v>0.865625</v>
      </c>
      <c r="AD7" t="s">
        <v>7</v>
      </c>
      <c r="AE7" s="88">
        <v>0.19895833333333332</v>
      </c>
      <c r="AF7" s="88">
        <v>0.32916666666666666</v>
      </c>
      <c r="AG7" s="88">
        <v>0.165625</v>
      </c>
      <c r="AH7" s="88">
        <v>0.10208333333333333</v>
      </c>
      <c r="AI7" s="88">
        <v>0.12708333333333333</v>
      </c>
      <c r="AJ7" s="88">
        <v>0.865625</v>
      </c>
    </row>
    <row r="8" spans="1:28" ht="15.75">
      <c r="A8" s="139">
        <v>5</v>
      </c>
      <c r="B8" s="8" t="s">
        <v>7</v>
      </c>
      <c r="C8" s="8" t="s">
        <v>91</v>
      </c>
      <c r="D8" s="8" t="s">
        <v>20</v>
      </c>
      <c r="E8" s="21" t="s">
        <v>9</v>
      </c>
      <c r="F8" s="8">
        <v>7</v>
      </c>
      <c r="G8" s="19">
        <f t="shared" si="1"/>
        <v>0.03333333333333333</v>
      </c>
      <c r="H8" s="20">
        <f t="shared" si="2"/>
        <v>-3.4011973816621555</v>
      </c>
      <c r="I8" s="19">
        <f t="shared" si="3"/>
        <v>-0.11337324605540518</v>
      </c>
      <c r="J8" s="35">
        <f t="shared" si="4"/>
        <v>0.0011111111111111111</v>
      </c>
      <c r="M8" t="s">
        <v>159</v>
      </c>
      <c r="N8">
        <v>2</v>
      </c>
      <c r="O8">
        <v>0</v>
      </c>
      <c r="P8">
        <v>0</v>
      </c>
      <c r="Q8">
        <v>0</v>
      </c>
      <c r="R8">
        <v>0</v>
      </c>
      <c r="S8">
        <f>SUM(N8:R8)</f>
        <v>2</v>
      </c>
      <c r="V8" t="s">
        <v>159</v>
      </c>
      <c r="W8" s="88">
        <f>N8/M15</f>
        <v>0.0020833333333333333</v>
      </c>
      <c r="X8" s="88">
        <v>0</v>
      </c>
      <c r="Y8" s="88">
        <v>0</v>
      </c>
      <c r="Z8" s="88">
        <v>0</v>
      </c>
      <c r="AA8" s="88">
        <v>0</v>
      </c>
      <c r="AB8" s="88">
        <v>0.0020833333333333333</v>
      </c>
    </row>
    <row r="9" spans="1:19" ht="15.75">
      <c r="A9" s="139">
        <v>6</v>
      </c>
      <c r="B9" s="8" t="s">
        <v>7</v>
      </c>
      <c r="C9" s="21" t="s">
        <v>91</v>
      </c>
      <c r="D9" s="8" t="s">
        <v>8</v>
      </c>
      <c r="E9" s="8" t="s">
        <v>167</v>
      </c>
      <c r="F9" s="8">
        <v>10</v>
      </c>
      <c r="G9" s="19">
        <f t="shared" si="1"/>
        <v>0.047619047619047616</v>
      </c>
      <c r="H9" s="20">
        <f t="shared" si="2"/>
        <v>-3.044522437723423</v>
      </c>
      <c r="I9" s="19">
        <f t="shared" si="3"/>
        <v>-0.14497725893921062</v>
      </c>
      <c r="J9" s="35">
        <f t="shared" si="4"/>
        <v>0.0022675736961451243</v>
      </c>
      <c r="N9">
        <f aca="true" t="shared" si="5" ref="N9:S9">SUM(N4:N8)</f>
        <v>210</v>
      </c>
      <c r="O9">
        <f t="shared" si="5"/>
        <v>325</v>
      </c>
      <c r="P9">
        <f t="shared" si="5"/>
        <v>200</v>
      </c>
      <c r="Q9">
        <f t="shared" si="5"/>
        <v>102</v>
      </c>
      <c r="R9">
        <f t="shared" si="5"/>
        <v>123</v>
      </c>
      <c r="S9">
        <f t="shared" si="5"/>
        <v>960</v>
      </c>
    </row>
    <row r="10" spans="1:19" ht="15.75">
      <c r="A10" s="139">
        <v>7</v>
      </c>
      <c r="B10" s="8" t="s">
        <v>7</v>
      </c>
      <c r="C10" s="21" t="s">
        <v>91</v>
      </c>
      <c r="D10" s="8" t="s">
        <v>8</v>
      </c>
      <c r="E10" s="8" t="s">
        <v>168</v>
      </c>
      <c r="F10" s="8">
        <v>1</v>
      </c>
      <c r="G10" s="19">
        <f t="shared" si="1"/>
        <v>0.004761904761904762</v>
      </c>
      <c r="H10" s="20">
        <f t="shared" si="2"/>
        <v>-5.3471075307174685</v>
      </c>
      <c r="I10" s="19">
        <f t="shared" si="3"/>
        <v>-0.025462416812940328</v>
      </c>
      <c r="J10" s="35">
        <f t="shared" si="4"/>
        <v>2.267573696145125E-05</v>
      </c>
      <c r="M10">
        <v>960</v>
      </c>
      <c r="N10">
        <v>960</v>
      </c>
      <c r="O10">
        <v>960</v>
      </c>
      <c r="P10">
        <v>960</v>
      </c>
      <c r="Q10">
        <v>960</v>
      </c>
      <c r="R10">
        <v>960</v>
      </c>
      <c r="S10">
        <v>960</v>
      </c>
    </row>
    <row r="11" spans="1:19" ht="15.75">
      <c r="A11" s="139">
        <v>8</v>
      </c>
      <c r="B11" s="8" t="s">
        <v>7</v>
      </c>
      <c r="C11" s="21" t="s">
        <v>91</v>
      </c>
      <c r="D11" s="8" t="s">
        <v>8</v>
      </c>
      <c r="E11" s="8" t="s">
        <v>169</v>
      </c>
      <c r="F11" s="8">
        <v>52</v>
      </c>
      <c r="G11" s="19">
        <f t="shared" si="1"/>
        <v>0.24761904761904763</v>
      </c>
      <c r="H11" s="20">
        <f t="shared" si="2"/>
        <v>-1.3958638121360414</v>
      </c>
      <c r="I11" s="19">
        <f t="shared" si="3"/>
        <v>-0.3456424677670198</v>
      </c>
      <c r="J11" s="35">
        <f t="shared" si="4"/>
        <v>0.06131519274376418</v>
      </c>
      <c r="M11">
        <v>960</v>
      </c>
      <c r="N11">
        <v>960</v>
      </c>
      <c r="O11">
        <v>960</v>
      </c>
      <c r="P11">
        <v>960</v>
      </c>
      <c r="Q11">
        <v>960</v>
      </c>
      <c r="R11">
        <v>960</v>
      </c>
      <c r="S11">
        <v>960</v>
      </c>
    </row>
    <row r="12" spans="1:19" ht="15.75">
      <c r="A12" s="139">
        <v>9</v>
      </c>
      <c r="B12" s="8" t="s">
        <v>7</v>
      </c>
      <c r="C12" s="21" t="s">
        <v>91</v>
      </c>
      <c r="D12" s="8" t="s">
        <v>8</v>
      </c>
      <c r="E12" s="21" t="s">
        <v>9</v>
      </c>
      <c r="F12" s="8">
        <v>34</v>
      </c>
      <c r="G12" s="19">
        <f t="shared" si="1"/>
        <v>0.1619047619047619</v>
      </c>
      <c r="H12" s="20">
        <f t="shared" si="2"/>
        <v>-1.8207470061013074</v>
      </c>
      <c r="I12" s="19">
        <f t="shared" si="3"/>
        <v>-0.29478761051164026</v>
      </c>
      <c r="J12" s="35">
        <f t="shared" si="4"/>
        <v>0.026213151927437645</v>
      </c>
      <c r="M12">
        <v>960</v>
      </c>
      <c r="N12">
        <v>960</v>
      </c>
      <c r="O12">
        <v>960</v>
      </c>
      <c r="P12">
        <v>960</v>
      </c>
      <c r="Q12">
        <v>960</v>
      </c>
      <c r="R12">
        <v>960</v>
      </c>
      <c r="S12">
        <v>960</v>
      </c>
    </row>
    <row r="13" spans="1:19" ht="15.75">
      <c r="A13" s="139">
        <v>10</v>
      </c>
      <c r="B13" s="8" t="s">
        <v>7</v>
      </c>
      <c r="C13" s="21" t="s">
        <v>91</v>
      </c>
      <c r="D13" s="8" t="s">
        <v>8</v>
      </c>
      <c r="E13" s="21" t="s">
        <v>16</v>
      </c>
      <c r="F13" s="8">
        <v>1</v>
      </c>
      <c r="G13" s="19">
        <f t="shared" si="1"/>
        <v>0.004761904761904762</v>
      </c>
      <c r="H13" s="20">
        <f t="shared" si="2"/>
        <v>-5.3471075307174685</v>
      </c>
      <c r="I13" s="19">
        <f t="shared" si="3"/>
        <v>-0.025462416812940328</v>
      </c>
      <c r="J13" s="35">
        <f t="shared" si="4"/>
        <v>2.267573696145125E-05</v>
      </c>
      <c r="M13">
        <v>960</v>
      </c>
      <c r="N13">
        <v>960</v>
      </c>
      <c r="O13">
        <v>960</v>
      </c>
      <c r="P13">
        <v>960</v>
      </c>
      <c r="Q13">
        <v>960</v>
      </c>
      <c r="R13">
        <v>960</v>
      </c>
      <c r="S13">
        <v>960</v>
      </c>
    </row>
    <row r="14" spans="1:19" ht="15.75">
      <c r="A14" s="139">
        <v>11</v>
      </c>
      <c r="B14" s="8" t="s">
        <v>7</v>
      </c>
      <c r="C14" s="8" t="s">
        <v>91</v>
      </c>
      <c r="D14" s="8" t="s">
        <v>8</v>
      </c>
      <c r="E14" s="8" t="s">
        <v>170</v>
      </c>
      <c r="F14" s="8">
        <v>8</v>
      </c>
      <c r="G14" s="19">
        <f t="shared" si="1"/>
        <v>0.0380952380952381</v>
      </c>
      <c r="H14" s="20">
        <f t="shared" si="2"/>
        <v>-3.2676659890376327</v>
      </c>
      <c r="I14" s="19">
        <f t="shared" si="3"/>
        <v>-0.1244825138681003</v>
      </c>
      <c r="J14" s="35">
        <f t="shared" si="4"/>
        <v>0.00145124716553288</v>
      </c>
      <c r="M14">
        <v>960</v>
      </c>
      <c r="N14">
        <v>960</v>
      </c>
      <c r="O14">
        <v>960</v>
      </c>
      <c r="P14">
        <v>960</v>
      </c>
      <c r="Q14">
        <v>960</v>
      </c>
      <c r="R14">
        <v>960</v>
      </c>
      <c r="S14">
        <v>960</v>
      </c>
    </row>
    <row r="15" spans="1:19" ht="15.75">
      <c r="A15" s="139">
        <v>12</v>
      </c>
      <c r="B15" s="8" t="s">
        <v>7</v>
      </c>
      <c r="C15" s="21" t="s">
        <v>91</v>
      </c>
      <c r="D15" s="8" t="s">
        <v>12</v>
      </c>
      <c r="E15" s="8" t="s">
        <v>172</v>
      </c>
      <c r="F15" s="8">
        <v>26</v>
      </c>
      <c r="G15" s="19">
        <f t="shared" si="1"/>
        <v>0.12380952380952381</v>
      </c>
      <c r="H15" s="20">
        <f t="shared" si="2"/>
        <v>-2.089010992695987</v>
      </c>
      <c r="I15" s="19">
        <f t="shared" si="3"/>
        <v>-0.2586394562385508</v>
      </c>
      <c r="J15" s="35">
        <f t="shared" si="4"/>
        <v>0.015328798185941045</v>
      </c>
      <c r="M15">
        <v>960</v>
      </c>
      <c r="N15">
        <v>960</v>
      </c>
      <c r="O15">
        <v>960</v>
      </c>
      <c r="P15">
        <v>960</v>
      </c>
      <c r="Q15">
        <v>960</v>
      </c>
      <c r="R15">
        <v>960</v>
      </c>
      <c r="S15">
        <v>960</v>
      </c>
    </row>
    <row r="16" spans="1:19" ht="15.75">
      <c r="A16" s="139">
        <v>13</v>
      </c>
      <c r="B16" s="8" t="s">
        <v>7</v>
      </c>
      <c r="C16" s="21" t="s">
        <v>91</v>
      </c>
      <c r="D16" s="8" t="s">
        <v>36</v>
      </c>
      <c r="E16" s="21" t="s">
        <v>67</v>
      </c>
      <c r="F16" s="8">
        <v>4</v>
      </c>
      <c r="G16" s="19">
        <f t="shared" si="1"/>
        <v>0.01904761904761905</v>
      </c>
      <c r="H16" s="20">
        <f t="shared" si="2"/>
        <v>-3.960813169597578</v>
      </c>
      <c r="I16" s="19">
        <f t="shared" si="3"/>
        <v>-0.07544406037328721</v>
      </c>
      <c r="J16" s="35">
        <f t="shared" si="4"/>
        <v>0.00036281179138322</v>
      </c>
      <c r="M16">
        <v>960</v>
      </c>
      <c r="N16">
        <v>960</v>
      </c>
      <c r="O16">
        <v>960</v>
      </c>
      <c r="P16">
        <v>960</v>
      </c>
      <c r="Q16">
        <v>960</v>
      </c>
      <c r="R16">
        <v>960</v>
      </c>
      <c r="S16">
        <v>960</v>
      </c>
    </row>
    <row r="17" spans="1:19" ht="15.75">
      <c r="A17" s="139">
        <v>14</v>
      </c>
      <c r="B17" s="8" t="s">
        <v>159</v>
      </c>
      <c r="C17" s="8" t="s">
        <v>96</v>
      </c>
      <c r="D17" s="8" t="s">
        <v>35</v>
      </c>
      <c r="E17" s="8" t="s">
        <v>67</v>
      </c>
      <c r="F17" s="8">
        <v>2</v>
      </c>
      <c r="G17" s="19">
        <f t="shared" si="1"/>
        <v>0.009523809523809525</v>
      </c>
      <c r="H17" s="20">
        <f t="shared" si="2"/>
        <v>-4.653960350157523</v>
      </c>
      <c r="I17" s="19">
        <f t="shared" si="3"/>
        <v>-0.04432343190626213</v>
      </c>
      <c r="J17" s="35">
        <f t="shared" si="4"/>
        <v>9.0702947845805E-05</v>
      </c>
      <c r="M17">
        <v>960</v>
      </c>
      <c r="N17">
        <v>960</v>
      </c>
      <c r="O17">
        <v>960</v>
      </c>
      <c r="P17">
        <v>960</v>
      </c>
      <c r="Q17">
        <v>960</v>
      </c>
      <c r="R17">
        <v>960</v>
      </c>
      <c r="S17">
        <v>960</v>
      </c>
    </row>
    <row r="18" spans="1:10" ht="15.75">
      <c r="A18" s="139">
        <v>15</v>
      </c>
      <c r="B18" s="8" t="s">
        <v>28</v>
      </c>
      <c r="C18" s="8" t="s">
        <v>95</v>
      </c>
      <c r="D18" s="8" t="s">
        <v>25</v>
      </c>
      <c r="E18" s="8" t="s">
        <v>175</v>
      </c>
      <c r="F18" s="8">
        <v>1</v>
      </c>
      <c r="G18" s="19">
        <f t="shared" si="1"/>
        <v>0.004761904761904762</v>
      </c>
      <c r="H18" s="20">
        <f t="shared" si="2"/>
        <v>-5.3471075307174685</v>
      </c>
      <c r="I18" s="19">
        <f t="shared" si="3"/>
        <v>-0.025462416812940328</v>
      </c>
      <c r="J18" s="35">
        <f t="shared" si="4"/>
        <v>2.267573696145125E-05</v>
      </c>
    </row>
    <row r="19" spans="1:10" ht="15.75">
      <c r="A19" s="139">
        <v>16</v>
      </c>
      <c r="B19" s="8" t="s">
        <v>28</v>
      </c>
      <c r="C19" s="8" t="s">
        <v>95</v>
      </c>
      <c r="D19" s="8" t="s">
        <v>25</v>
      </c>
      <c r="E19" s="8" t="s">
        <v>67</v>
      </c>
      <c r="F19" s="8">
        <v>1</v>
      </c>
      <c r="G19" s="19">
        <f t="shared" si="1"/>
        <v>0.004761904761904762</v>
      </c>
      <c r="H19" s="20">
        <f t="shared" si="2"/>
        <v>-5.3471075307174685</v>
      </c>
      <c r="I19" s="19">
        <f t="shared" si="3"/>
        <v>-0.025462416812940328</v>
      </c>
      <c r="J19" s="35">
        <f t="shared" si="4"/>
        <v>2.267573696145125E-05</v>
      </c>
    </row>
    <row r="20" spans="1:10" ht="15.75">
      <c r="A20" s="139">
        <v>17</v>
      </c>
      <c r="B20" s="8" t="s">
        <v>7</v>
      </c>
      <c r="C20" s="8" t="s">
        <v>93</v>
      </c>
      <c r="D20" s="8" t="s">
        <v>11</v>
      </c>
      <c r="E20" s="8" t="s">
        <v>60</v>
      </c>
      <c r="F20" s="8">
        <v>7</v>
      </c>
      <c r="G20" s="19">
        <f t="shared" si="1"/>
        <v>0.03333333333333333</v>
      </c>
      <c r="H20" s="20">
        <f t="shared" si="2"/>
        <v>-3.4011973816621555</v>
      </c>
      <c r="I20" s="19">
        <f t="shared" si="3"/>
        <v>-0.11337324605540518</v>
      </c>
      <c r="J20" s="35">
        <f t="shared" si="4"/>
        <v>0.0011111111111111111</v>
      </c>
    </row>
    <row r="21" spans="1:10" ht="15.75">
      <c r="A21" s="139">
        <v>18</v>
      </c>
      <c r="B21" s="8" t="s">
        <v>19</v>
      </c>
      <c r="C21" s="8" t="s">
        <v>93</v>
      </c>
      <c r="D21" s="8" t="s">
        <v>62</v>
      </c>
      <c r="E21" s="21" t="s">
        <v>67</v>
      </c>
      <c r="F21" s="8">
        <v>3</v>
      </c>
      <c r="G21" s="19">
        <f t="shared" si="1"/>
        <v>0.014285714285714285</v>
      </c>
      <c r="H21" s="20">
        <f t="shared" si="2"/>
        <v>-4.248495242049359</v>
      </c>
      <c r="I21" s="19">
        <f t="shared" si="3"/>
        <v>-0.0606927891721337</v>
      </c>
      <c r="J21" s="35">
        <f t="shared" si="4"/>
        <v>0.0002040816326530612</v>
      </c>
    </row>
    <row r="22" spans="1:10" ht="15.75">
      <c r="A22" s="139">
        <v>19</v>
      </c>
      <c r="B22" s="8" t="s">
        <v>7</v>
      </c>
      <c r="C22" s="8" t="s">
        <v>93</v>
      </c>
      <c r="D22" s="8" t="s">
        <v>11</v>
      </c>
      <c r="E22" s="8" t="s">
        <v>67</v>
      </c>
      <c r="F22" s="8">
        <v>41</v>
      </c>
      <c r="G22" s="19">
        <f t="shared" si="1"/>
        <v>0.19523809523809524</v>
      </c>
      <c r="H22" s="20">
        <f t="shared" si="2"/>
        <v>-1.633535464013161</v>
      </c>
      <c r="I22" s="19">
        <f t="shared" si="3"/>
        <v>-0.3189283524978076</v>
      </c>
      <c r="J22" s="35">
        <f t="shared" si="4"/>
        <v>0.03811791383219955</v>
      </c>
    </row>
    <row r="23" spans="1:10" ht="15.75">
      <c r="A23" s="165" t="s">
        <v>82</v>
      </c>
      <c r="B23" s="165"/>
      <c r="C23" s="165"/>
      <c r="D23" s="165"/>
      <c r="E23" s="165"/>
      <c r="F23" s="47">
        <f>SUM(F4:F22)</f>
        <v>210</v>
      </c>
      <c r="G23" s="62">
        <f>SUM(G4:G22)</f>
        <v>0.9999999999999999</v>
      </c>
      <c r="H23" s="47"/>
      <c r="I23" s="63">
        <f>SUM(I4:I22)</f>
        <v>-2.2244643678211635</v>
      </c>
      <c r="J23" s="63">
        <f>SUM(J4:J22)</f>
        <v>0.1488888888888889</v>
      </c>
    </row>
    <row r="24" spans="1:10" ht="15.75">
      <c r="A24" s="166" t="s">
        <v>83</v>
      </c>
      <c r="B24" s="166"/>
      <c r="C24" s="166"/>
      <c r="D24" s="166"/>
      <c r="E24" s="166"/>
      <c r="F24" s="38"/>
      <c r="G24" s="39"/>
      <c r="H24" s="39"/>
      <c r="I24" s="40">
        <f>-(I23)</f>
        <v>2.2244643678211635</v>
      </c>
      <c r="J24" s="39"/>
    </row>
    <row r="25" spans="1:10" ht="15.75">
      <c r="A25" s="167" t="s">
        <v>84</v>
      </c>
      <c r="B25" s="167"/>
      <c r="C25" s="167"/>
      <c r="D25" s="167"/>
      <c r="E25" s="167"/>
      <c r="F25" s="41"/>
      <c r="G25" s="42"/>
      <c r="H25" s="42"/>
      <c r="I25" s="43">
        <f>I24/LN(19)</f>
        <v>0.7554798668135079</v>
      </c>
      <c r="J25" s="42"/>
    </row>
    <row r="26" spans="1:10" ht="15.75">
      <c r="A26" s="168" t="s">
        <v>85</v>
      </c>
      <c r="B26" s="168"/>
      <c r="C26" s="168"/>
      <c r="D26" s="168"/>
      <c r="E26" s="168"/>
      <c r="F26" s="44"/>
      <c r="G26" s="45"/>
      <c r="H26" s="45"/>
      <c r="I26" s="46">
        <f>J23</f>
        <v>0.1488888888888889</v>
      </c>
      <c r="J26" s="45"/>
    </row>
    <row r="28" ht="15">
      <c r="A28" t="s">
        <v>141</v>
      </c>
    </row>
    <row r="29" spans="1:10" ht="15.75">
      <c r="A29" s="65" t="s">
        <v>98</v>
      </c>
      <c r="B29" s="37" t="s">
        <v>6</v>
      </c>
      <c r="C29" s="37" t="s">
        <v>88</v>
      </c>
      <c r="D29" s="37" t="s">
        <v>3</v>
      </c>
      <c r="E29" s="37" t="s">
        <v>65</v>
      </c>
      <c r="F29" s="37" t="s">
        <v>66</v>
      </c>
      <c r="G29" s="28" t="s">
        <v>79</v>
      </c>
      <c r="H29" s="28" t="s">
        <v>81</v>
      </c>
      <c r="I29" s="28" t="s">
        <v>80</v>
      </c>
      <c r="J29" s="28" t="s">
        <v>100</v>
      </c>
    </row>
    <row r="30" spans="1:20" ht="15.75">
      <c r="A30" s="139">
        <v>1</v>
      </c>
      <c r="B30" s="59" t="s">
        <v>158</v>
      </c>
      <c r="C30" s="59" t="s">
        <v>89</v>
      </c>
      <c r="D30" s="59" t="s">
        <v>21</v>
      </c>
      <c r="E30" s="59" t="s">
        <v>67</v>
      </c>
      <c r="F30" s="138">
        <v>1</v>
      </c>
      <c r="G30" s="62">
        <f>F30/325</f>
        <v>0.003076923076923077</v>
      </c>
      <c r="H30" s="63">
        <f>LN(G30)</f>
        <v>-5.783825182329737</v>
      </c>
      <c r="I30" s="63">
        <f>G30*H30</f>
        <v>-0.017796385176399192</v>
      </c>
      <c r="J30" s="48">
        <f>G30^2</f>
        <v>9.467455621301774E-06</v>
      </c>
      <c r="M30" s="88"/>
      <c r="N30" s="88"/>
      <c r="O30" s="88"/>
      <c r="P30" s="88"/>
      <c r="Q30" s="88"/>
      <c r="R30" s="88"/>
      <c r="T30" s="126"/>
    </row>
    <row r="31" spans="1:25" ht="15.75">
      <c r="A31" s="139">
        <v>2</v>
      </c>
      <c r="B31" s="21" t="s">
        <v>19</v>
      </c>
      <c r="C31" s="21" t="s">
        <v>89</v>
      </c>
      <c r="D31" s="21" t="s">
        <v>29</v>
      </c>
      <c r="E31" s="8" t="s">
        <v>67</v>
      </c>
      <c r="F31" s="139">
        <v>3</v>
      </c>
      <c r="G31" s="19">
        <f aca="true" t="shared" si="6" ref="G31:G52">F31/325</f>
        <v>0.009230769230769232</v>
      </c>
      <c r="H31" s="20">
        <f aca="true" t="shared" si="7" ref="H31:H52">LN(G31)</f>
        <v>-4.685212893661627</v>
      </c>
      <c r="I31" s="20">
        <f aca="true" t="shared" si="8" ref="I31:I52">G31*H31</f>
        <v>-0.04324811901841503</v>
      </c>
      <c r="J31" s="35">
        <f aca="true" t="shared" si="9" ref="J31:J52">G31^2</f>
        <v>8.520710059171599E-05</v>
      </c>
      <c r="L31" s="27"/>
      <c r="M31" s="88"/>
      <c r="N31" s="88"/>
      <c r="O31" s="88"/>
      <c r="P31" s="88"/>
      <c r="Q31" s="88"/>
      <c r="R31" s="88"/>
      <c r="U31" s="126"/>
      <c r="V31" s="126"/>
      <c r="W31" s="126"/>
      <c r="X31" s="126"/>
      <c r="Y31" s="126"/>
    </row>
    <row r="32" spans="1:18" ht="15.75">
      <c r="A32" s="139">
        <v>3</v>
      </c>
      <c r="B32" s="8" t="s">
        <v>7</v>
      </c>
      <c r="C32" s="8" t="s">
        <v>91</v>
      </c>
      <c r="D32" s="8" t="s">
        <v>20</v>
      </c>
      <c r="E32" s="21" t="s">
        <v>9</v>
      </c>
      <c r="F32" s="139">
        <v>4</v>
      </c>
      <c r="G32" s="19">
        <f t="shared" si="6"/>
        <v>0.012307692307692308</v>
      </c>
      <c r="H32" s="20">
        <f t="shared" si="7"/>
        <v>-4.3975308212098465</v>
      </c>
      <c r="I32" s="20">
        <f t="shared" si="8"/>
        <v>-0.05412345626104426</v>
      </c>
      <c r="J32" s="35">
        <f t="shared" si="9"/>
        <v>0.0001514792899408284</v>
      </c>
      <c r="M32" s="88"/>
      <c r="N32" s="88"/>
      <c r="O32" s="88"/>
      <c r="P32" s="88"/>
      <c r="Q32" s="88"/>
      <c r="R32" s="88"/>
    </row>
    <row r="33" spans="1:18" ht="15.75">
      <c r="A33" s="139">
        <v>4</v>
      </c>
      <c r="B33" s="8" t="s">
        <v>7</v>
      </c>
      <c r="C33" s="21" t="s">
        <v>91</v>
      </c>
      <c r="D33" s="8" t="s">
        <v>20</v>
      </c>
      <c r="E33" s="21" t="s">
        <v>16</v>
      </c>
      <c r="F33" s="139">
        <v>5</v>
      </c>
      <c r="G33" s="19">
        <f t="shared" si="6"/>
        <v>0.015384615384615385</v>
      </c>
      <c r="H33" s="20">
        <f t="shared" si="7"/>
        <v>-4.174387269895637</v>
      </c>
      <c r="I33" s="20">
        <f t="shared" si="8"/>
        <v>-0.06422134261377903</v>
      </c>
      <c r="J33" s="35">
        <f t="shared" si="9"/>
        <v>0.0002366863905325444</v>
      </c>
      <c r="M33" s="88"/>
      <c r="N33" s="88"/>
      <c r="O33" s="88"/>
      <c r="P33" s="88"/>
      <c r="Q33" s="88"/>
      <c r="R33" s="88"/>
    </row>
    <row r="34" spans="1:18" ht="15.75">
      <c r="A34" s="139">
        <v>5</v>
      </c>
      <c r="B34" s="21" t="s">
        <v>7</v>
      </c>
      <c r="C34" s="21" t="s">
        <v>91</v>
      </c>
      <c r="D34" s="8" t="s">
        <v>8</v>
      </c>
      <c r="E34" s="8" t="s">
        <v>167</v>
      </c>
      <c r="F34" s="139">
        <v>36</v>
      </c>
      <c r="G34" s="19">
        <f t="shared" si="6"/>
        <v>0.11076923076923077</v>
      </c>
      <c r="H34" s="20">
        <f t="shared" si="7"/>
        <v>-2.2003062438736274</v>
      </c>
      <c r="I34" s="20">
        <f t="shared" si="8"/>
        <v>-0.2437262300906172</v>
      </c>
      <c r="J34" s="35">
        <f t="shared" si="9"/>
        <v>0.012269822485207102</v>
      </c>
      <c r="L34" s="68"/>
      <c r="M34" s="88"/>
      <c r="N34" s="88"/>
      <c r="O34" s="88"/>
      <c r="P34" s="88"/>
      <c r="Q34" s="88"/>
      <c r="R34" s="88"/>
    </row>
    <row r="35" spans="1:18" ht="15.75">
      <c r="A35" s="139">
        <v>6</v>
      </c>
      <c r="B35" s="21" t="s">
        <v>7</v>
      </c>
      <c r="C35" s="21" t="s">
        <v>91</v>
      </c>
      <c r="D35" s="8" t="s">
        <v>8</v>
      </c>
      <c r="E35" s="8" t="s">
        <v>168</v>
      </c>
      <c r="F35" s="139">
        <v>2</v>
      </c>
      <c r="G35" s="19">
        <f t="shared" si="6"/>
        <v>0.006153846153846154</v>
      </c>
      <c r="H35" s="20">
        <f t="shared" si="7"/>
        <v>-5.090678001769792</v>
      </c>
      <c r="I35" s="20">
        <f t="shared" si="8"/>
        <v>-0.031327249241660256</v>
      </c>
      <c r="J35" s="35">
        <f t="shared" si="9"/>
        <v>3.78698224852071E-05</v>
      </c>
      <c r="L35" s="69"/>
      <c r="M35" s="88"/>
      <c r="N35" s="88"/>
      <c r="O35" s="88"/>
      <c r="P35" s="88"/>
      <c r="Q35" s="88"/>
      <c r="R35" s="88"/>
    </row>
    <row r="36" spans="1:18" ht="15.75">
      <c r="A36" s="139">
        <v>7</v>
      </c>
      <c r="B36" s="21" t="s">
        <v>7</v>
      </c>
      <c r="C36" s="21" t="s">
        <v>91</v>
      </c>
      <c r="D36" s="8" t="s">
        <v>8</v>
      </c>
      <c r="E36" s="8" t="s">
        <v>169</v>
      </c>
      <c r="F36" s="139">
        <v>97</v>
      </c>
      <c r="G36" s="19">
        <f t="shared" si="6"/>
        <v>0.29846153846153844</v>
      </c>
      <c r="H36" s="20">
        <f t="shared" si="7"/>
        <v>-1.2091142038263547</v>
      </c>
      <c r="I36" s="20">
        <f t="shared" si="8"/>
        <v>-0.360874085449712</v>
      </c>
      <c r="J36" s="35">
        <f t="shared" si="9"/>
        <v>0.0890792899408284</v>
      </c>
      <c r="L36" s="68"/>
      <c r="M36" s="88"/>
      <c r="N36" s="88"/>
      <c r="O36" s="88"/>
      <c r="P36" s="88"/>
      <c r="Q36" s="88"/>
      <c r="R36" s="88"/>
    </row>
    <row r="37" spans="1:18" ht="15.75">
      <c r="A37" s="139">
        <v>8</v>
      </c>
      <c r="B37" s="8" t="s">
        <v>7</v>
      </c>
      <c r="C37" s="8" t="s">
        <v>91</v>
      </c>
      <c r="D37" s="8" t="s">
        <v>8</v>
      </c>
      <c r="E37" s="8" t="s">
        <v>170</v>
      </c>
      <c r="F37" s="139">
        <v>59</v>
      </c>
      <c r="G37" s="19">
        <f t="shared" si="6"/>
        <v>0.18153846153846154</v>
      </c>
      <c r="H37" s="20">
        <f t="shared" si="7"/>
        <v>-1.706287738424018</v>
      </c>
      <c r="I37" s="20">
        <f t="shared" si="8"/>
        <v>-0.3097568509754371</v>
      </c>
      <c r="J37" s="35">
        <f t="shared" si="9"/>
        <v>0.03295621301775148</v>
      </c>
      <c r="L37" s="69"/>
      <c r="M37" s="88"/>
      <c r="N37" s="88"/>
      <c r="O37" s="88"/>
      <c r="P37" s="88"/>
      <c r="Q37" s="88"/>
      <c r="R37" s="88"/>
    </row>
    <row r="38" spans="1:18" ht="15.75">
      <c r="A38" s="139">
        <v>9</v>
      </c>
      <c r="B38" s="8" t="s">
        <v>7</v>
      </c>
      <c r="C38" s="21" t="s">
        <v>91</v>
      </c>
      <c r="D38" s="8" t="s">
        <v>8</v>
      </c>
      <c r="E38" s="21" t="s">
        <v>9</v>
      </c>
      <c r="F38" s="139">
        <v>13</v>
      </c>
      <c r="G38" s="19">
        <f t="shared" si="6"/>
        <v>0.04</v>
      </c>
      <c r="H38" s="20">
        <f t="shared" si="7"/>
        <v>-3.2188758248682006</v>
      </c>
      <c r="I38" s="20">
        <f t="shared" si="8"/>
        <v>-0.128755032994728</v>
      </c>
      <c r="J38" s="35">
        <f t="shared" si="9"/>
        <v>0.0016</v>
      </c>
      <c r="L38" s="68"/>
      <c r="M38" s="88"/>
      <c r="N38" s="88"/>
      <c r="O38" s="88"/>
      <c r="P38" s="88"/>
      <c r="Q38" s="88"/>
      <c r="R38" s="88"/>
    </row>
    <row r="39" spans="1:18" ht="15.75">
      <c r="A39" s="139">
        <v>10</v>
      </c>
      <c r="B39" s="8" t="s">
        <v>7</v>
      </c>
      <c r="C39" s="21" t="s">
        <v>91</v>
      </c>
      <c r="D39" s="8" t="s">
        <v>8</v>
      </c>
      <c r="E39" s="21" t="s">
        <v>16</v>
      </c>
      <c r="F39" s="139">
        <v>2</v>
      </c>
      <c r="G39" s="19">
        <f t="shared" si="6"/>
        <v>0.006153846153846154</v>
      </c>
      <c r="H39" s="20">
        <f t="shared" si="7"/>
        <v>-5.090678001769792</v>
      </c>
      <c r="I39" s="20">
        <f t="shared" si="8"/>
        <v>-0.031327249241660256</v>
      </c>
      <c r="J39" s="35">
        <f t="shared" si="9"/>
        <v>3.78698224852071E-05</v>
      </c>
      <c r="L39" s="68"/>
      <c r="M39" s="88"/>
      <c r="N39" s="88"/>
      <c r="O39" s="88"/>
      <c r="P39" s="88"/>
      <c r="Q39" s="88"/>
      <c r="R39" s="88"/>
    </row>
    <row r="40" spans="1:18" ht="15.75">
      <c r="A40" s="139">
        <v>11</v>
      </c>
      <c r="B40" s="8" t="s">
        <v>7</v>
      </c>
      <c r="C40" s="21" t="s">
        <v>91</v>
      </c>
      <c r="D40" s="8" t="s">
        <v>8</v>
      </c>
      <c r="E40" s="21" t="s">
        <v>23</v>
      </c>
      <c r="F40" s="139">
        <v>5</v>
      </c>
      <c r="G40" s="19">
        <f t="shared" si="6"/>
        <v>0.015384615384615385</v>
      </c>
      <c r="H40" s="20">
        <f t="shared" si="7"/>
        <v>-4.174387269895637</v>
      </c>
      <c r="I40" s="20">
        <f t="shared" si="8"/>
        <v>-0.06422134261377903</v>
      </c>
      <c r="J40" s="35">
        <f t="shared" si="9"/>
        <v>0.0002366863905325444</v>
      </c>
      <c r="L40" s="69"/>
      <c r="M40" s="88"/>
      <c r="N40" s="88"/>
      <c r="O40" s="88"/>
      <c r="P40" s="88"/>
      <c r="Q40" s="88"/>
      <c r="R40" s="88"/>
    </row>
    <row r="41" spans="1:18" ht="15.75">
      <c r="A41" s="139">
        <v>12</v>
      </c>
      <c r="B41" s="8" t="s">
        <v>7</v>
      </c>
      <c r="C41" s="21" t="s">
        <v>91</v>
      </c>
      <c r="D41" s="8" t="s">
        <v>8</v>
      </c>
      <c r="E41" s="21" t="s">
        <v>31</v>
      </c>
      <c r="F41" s="139">
        <v>1</v>
      </c>
      <c r="G41" s="19">
        <f t="shared" si="6"/>
        <v>0.003076923076923077</v>
      </c>
      <c r="H41" s="20">
        <f t="shared" si="7"/>
        <v>-5.783825182329737</v>
      </c>
      <c r="I41" s="20">
        <f t="shared" si="8"/>
        <v>-0.017796385176399192</v>
      </c>
      <c r="J41" s="35">
        <f t="shared" si="9"/>
        <v>9.467455621301774E-06</v>
      </c>
      <c r="L41" s="69"/>
      <c r="M41" s="88"/>
      <c r="N41" s="88"/>
      <c r="O41" s="88"/>
      <c r="P41" s="88"/>
      <c r="Q41" s="88"/>
      <c r="R41" s="88"/>
    </row>
    <row r="42" spans="1:18" ht="15.75">
      <c r="A42" s="139">
        <v>13</v>
      </c>
      <c r="B42" s="8" t="s">
        <v>7</v>
      </c>
      <c r="C42" s="21" t="s">
        <v>91</v>
      </c>
      <c r="D42" s="8" t="s">
        <v>14</v>
      </c>
      <c r="E42" s="21" t="s">
        <v>9</v>
      </c>
      <c r="F42" s="139">
        <v>2</v>
      </c>
      <c r="G42" s="19">
        <f t="shared" si="6"/>
        <v>0.006153846153846154</v>
      </c>
      <c r="H42" s="20">
        <f t="shared" si="7"/>
        <v>-5.090678001769792</v>
      </c>
      <c r="I42" s="20">
        <f t="shared" si="8"/>
        <v>-0.031327249241660256</v>
      </c>
      <c r="J42" s="35">
        <f t="shared" si="9"/>
        <v>3.78698224852071E-05</v>
      </c>
      <c r="L42" s="69"/>
      <c r="M42" s="88"/>
      <c r="N42" s="88"/>
      <c r="O42" s="88"/>
      <c r="P42" s="88"/>
      <c r="Q42" s="88"/>
      <c r="R42" s="88"/>
    </row>
    <row r="43" spans="1:18" ht="15.75">
      <c r="A43" s="139">
        <v>14</v>
      </c>
      <c r="B43" s="8" t="s">
        <v>7</v>
      </c>
      <c r="C43" s="21" t="s">
        <v>91</v>
      </c>
      <c r="D43" s="8" t="s">
        <v>14</v>
      </c>
      <c r="E43" s="21" t="s">
        <v>16</v>
      </c>
      <c r="F43" s="139">
        <v>4</v>
      </c>
      <c r="G43" s="19">
        <f t="shared" si="6"/>
        <v>0.012307692307692308</v>
      </c>
      <c r="H43" s="20">
        <f t="shared" si="7"/>
        <v>-4.3975308212098465</v>
      </c>
      <c r="I43" s="20">
        <f t="shared" si="8"/>
        <v>-0.05412345626104426</v>
      </c>
      <c r="J43" s="35">
        <f t="shared" si="9"/>
        <v>0.0001514792899408284</v>
      </c>
      <c r="L43" s="69"/>
      <c r="M43" s="88"/>
      <c r="N43" s="88"/>
      <c r="O43" s="88"/>
      <c r="P43" s="88"/>
      <c r="Q43" s="88"/>
      <c r="R43" s="88"/>
    </row>
    <row r="44" spans="1:18" ht="15.75">
      <c r="A44" s="139">
        <v>15</v>
      </c>
      <c r="B44" s="8" t="s">
        <v>7</v>
      </c>
      <c r="C44" s="21" t="s">
        <v>91</v>
      </c>
      <c r="D44" s="8" t="s">
        <v>14</v>
      </c>
      <c r="E44" s="21" t="s">
        <v>23</v>
      </c>
      <c r="F44" s="139">
        <v>1</v>
      </c>
      <c r="G44" s="19">
        <f t="shared" si="6"/>
        <v>0.003076923076923077</v>
      </c>
      <c r="H44" s="20">
        <f t="shared" si="7"/>
        <v>-5.783825182329737</v>
      </c>
      <c r="I44" s="20">
        <f t="shared" si="8"/>
        <v>-0.017796385176399192</v>
      </c>
      <c r="J44" s="35">
        <f t="shared" si="9"/>
        <v>9.467455621301774E-06</v>
      </c>
      <c r="L44" s="68"/>
      <c r="M44" s="88"/>
      <c r="N44" s="88"/>
      <c r="O44" s="88"/>
      <c r="P44" s="88"/>
      <c r="Q44" s="88"/>
      <c r="R44" s="88"/>
    </row>
    <row r="45" spans="1:18" ht="15.75">
      <c r="A45" s="139">
        <v>16</v>
      </c>
      <c r="B45" s="8" t="s">
        <v>7</v>
      </c>
      <c r="C45" s="21" t="s">
        <v>91</v>
      </c>
      <c r="D45" s="8" t="s">
        <v>14</v>
      </c>
      <c r="E45" s="21" t="s">
        <v>31</v>
      </c>
      <c r="F45" s="139">
        <v>13</v>
      </c>
      <c r="G45" s="19">
        <f t="shared" si="6"/>
        <v>0.04</v>
      </c>
      <c r="H45" s="20">
        <f t="shared" si="7"/>
        <v>-3.2188758248682006</v>
      </c>
      <c r="I45" s="20">
        <f t="shared" si="8"/>
        <v>-0.128755032994728</v>
      </c>
      <c r="J45" s="35">
        <f t="shared" si="9"/>
        <v>0.0016</v>
      </c>
      <c r="L45" s="68"/>
      <c r="M45" s="88"/>
      <c r="N45" s="88"/>
      <c r="O45" s="88"/>
      <c r="P45" s="88"/>
      <c r="Q45" s="88"/>
      <c r="R45" s="88"/>
    </row>
    <row r="46" spans="1:18" ht="15.75">
      <c r="A46" s="139">
        <v>17</v>
      </c>
      <c r="B46" s="8" t="s">
        <v>7</v>
      </c>
      <c r="C46" s="21" t="s">
        <v>91</v>
      </c>
      <c r="D46" s="8" t="s">
        <v>12</v>
      </c>
      <c r="E46" s="8" t="s">
        <v>171</v>
      </c>
      <c r="F46" s="139">
        <v>3</v>
      </c>
      <c r="G46" s="19">
        <f t="shared" si="6"/>
        <v>0.009230769230769232</v>
      </c>
      <c r="H46" s="20">
        <f t="shared" si="7"/>
        <v>-4.685212893661627</v>
      </c>
      <c r="I46" s="20">
        <f t="shared" si="8"/>
        <v>-0.04324811901841503</v>
      </c>
      <c r="J46" s="35">
        <f t="shared" si="9"/>
        <v>8.520710059171599E-05</v>
      </c>
      <c r="L46" s="68"/>
      <c r="M46" s="88"/>
      <c r="N46" s="88"/>
      <c r="O46" s="88"/>
      <c r="P46" s="88"/>
      <c r="Q46" s="88"/>
      <c r="R46" s="88"/>
    </row>
    <row r="47" spans="1:18" ht="15.75">
      <c r="A47" s="139">
        <v>18</v>
      </c>
      <c r="B47" s="8" t="s">
        <v>7</v>
      </c>
      <c r="C47" s="21" t="s">
        <v>91</v>
      </c>
      <c r="D47" s="8" t="s">
        <v>12</v>
      </c>
      <c r="E47" s="8" t="s">
        <v>172</v>
      </c>
      <c r="F47" s="139">
        <v>34</v>
      </c>
      <c r="G47" s="19">
        <f t="shared" si="6"/>
        <v>0.10461538461538461</v>
      </c>
      <c r="H47" s="20">
        <f t="shared" si="7"/>
        <v>-2.257464657713576</v>
      </c>
      <c r="I47" s="20">
        <f t="shared" si="8"/>
        <v>-0.23616553342234334</v>
      </c>
      <c r="J47" s="35">
        <f t="shared" si="9"/>
        <v>0.01094437869822485</v>
      </c>
      <c r="L47" s="68"/>
      <c r="M47" s="88"/>
      <c r="N47" s="88"/>
      <c r="O47" s="88"/>
      <c r="P47" s="88"/>
      <c r="Q47" s="88"/>
      <c r="R47" s="88"/>
    </row>
    <row r="48" spans="1:18" ht="15.75">
      <c r="A48" s="139">
        <v>19</v>
      </c>
      <c r="B48" s="8" t="s">
        <v>7</v>
      </c>
      <c r="C48" s="21" t="s">
        <v>91</v>
      </c>
      <c r="D48" s="8" t="s">
        <v>36</v>
      </c>
      <c r="E48" s="21" t="s">
        <v>67</v>
      </c>
      <c r="F48" s="139">
        <v>4</v>
      </c>
      <c r="G48" s="19">
        <f t="shared" si="6"/>
        <v>0.012307692307692308</v>
      </c>
      <c r="H48" s="20">
        <f t="shared" si="7"/>
        <v>-4.3975308212098465</v>
      </c>
      <c r="I48" s="20">
        <f t="shared" si="8"/>
        <v>-0.05412345626104426</v>
      </c>
      <c r="J48" s="35">
        <f t="shared" si="9"/>
        <v>0.0001514792899408284</v>
      </c>
      <c r="L48" s="68"/>
      <c r="M48" s="88"/>
      <c r="N48" s="88"/>
      <c r="O48" s="88"/>
      <c r="P48" s="88"/>
      <c r="Q48" s="88"/>
      <c r="R48" s="88"/>
    </row>
    <row r="49" spans="1:18" ht="15.75">
      <c r="A49" s="139">
        <v>20</v>
      </c>
      <c r="B49" s="21" t="s">
        <v>28</v>
      </c>
      <c r="C49" s="8" t="s">
        <v>92</v>
      </c>
      <c r="D49" s="8" t="s">
        <v>59</v>
      </c>
      <c r="E49" s="8" t="s">
        <v>67</v>
      </c>
      <c r="F49" s="139">
        <v>1</v>
      </c>
      <c r="G49" s="19">
        <f t="shared" si="6"/>
        <v>0.003076923076923077</v>
      </c>
      <c r="H49" s="20">
        <f t="shared" si="7"/>
        <v>-5.783825182329737</v>
      </c>
      <c r="I49" s="20">
        <f t="shared" si="8"/>
        <v>-0.017796385176399192</v>
      </c>
      <c r="J49" s="35">
        <f t="shared" si="9"/>
        <v>9.467455621301774E-06</v>
      </c>
      <c r="L49" s="68"/>
      <c r="M49" s="88"/>
      <c r="N49" s="88"/>
      <c r="O49" s="88"/>
      <c r="P49" s="88"/>
      <c r="Q49" s="88"/>
      <c r="R49" s="88"/>
    </row>
    <row r="50" spans="1:18" ht="15.75">
      <c r="A50" s="139">
        <v>21</v>
      </c>
      <c r="B50" s="8" t="s">
        <v>7</v>
      </c>
      <c r="C50" s="8" t="s">
        <v>94</v>
      </c>
      <c r="D50" s="8" t="s">
        <v>57</v>
      </c>
      <c r="E50" s="8" t="s">
        <v>174</v>
      </c>
      <c r="F50" s="139">
        <v>3</v>
      </c>
      <c r="G50" s="19">
        <f t="shared" si="6"/>
        <v>0.009230769230769232</v>
      </c>
      <c r="H50" s="20">
        <f t="shared" si="7"/>
        <v>-4.685212893661627</v>
      </c>
      <c r="I50" s="20">
        <f t="shared" si="8"/>
        <v>-0.04324811901841503</v>
      </c>
      <c r="J50" s="35">
        <f t="shared" si="9"/>
        <v>8.520710059171599E-05</v>
      </c>
      <c r="L50" s="68"/>
      <c r="M50" s="88"/>
      <c r="N50" s="88"/>
      <c r="O50" s="88"/>
      <c r="P50" s="88"/>
      <c r="Q50" s="88"/>
      <c r="R50" s="88"/>
    </row>
    <row r="51" spans="1:18" ht="15.75">
      <c r="A51" s="139">
        <v>22</v>
      </c>
      <c r="B51" s="21" t="s">
        <v>28</v>
      </c>
      <c r="C51" s="8" t="s">
        <v>95</v>
      </c>
      <c r="D51" s="8" t="s">
        <v>25</v>
      </c>
      <c r="E51" s="8" t="s">
        <v>175</v>
      </c>
      <c r="F51" s="139">
        <v>4</v>
      </c>
      <c r="G51" s="19">
        <f t="shared" si="6"/>
        <v>0.012307692307692308</v>
      </c>
      <c r="H51" s="20">
        <f t="shared" si="7"/>
        <v>-4.3975308212098465</v>
      </c>
      <c r="I51" s="20">
        <f t="shared" si="8"/>
        <v>-0.05412345626104426</v>
      </c>
      <c r="J51" s="35">
        <f t="shared" si="9"/>
        <v>0.0001514792899408284</v>
      </c>
      <c r="L51" s="68"/>
      <c r="M51" s="88"/>
      <c r="N51" s="88"/>
      <c r="O51" s="88"/>
      <c r="P51" s="88"/>
      <c r="Q51" s="88"/>
      <c r="R51" s="88"/>
    </row>
    <row r="52" spans="1:18" ht="15.75">
      <c r="A52" s="150">
        <v>23</v>
      </c>
      <c r="B52" s="8" t="s">
        <v>7</v>
      </c>
      <c r="C52" s="8" t="s">
        <v>93</v>
      </c>
      <c r="D52" s="8" t="s">
        <v>11</v>
      </c>
      <c r="E52" s="8" t="s">
        <v>67</v>
      </c>
      <c r="F52" s="139">
        <v>28</v>
      </c>
      <c r="G52" s="19">
        <f t="shared" si="6"/>
        <v>0.08615384615384615</v>
      </c>
      <c r="H52" s="20">
        <f t="shared" si="7"/>
        <v>-2.4516206721545335</v>
      </c>
      <c r="I52" s="20">
        <f t="shared" si="8"/>
        <v>-0.21121655021639058</v>
      </c>
      <c r="J52" s="35">
        <f t="shared" si="9"/>
        <v>0.007422485207100591</v>
      </c>
      <c r="L52" s="69"/>
      <c r="M52" s="88"/>
      <c r="N52" s="88"/>
      <c r="O52" s="88"/>
      <c r="P52" s="88"/>
      <c r="Q52" s="88"/>
      <c r="R52" s="88"/>
    </row>
    <row r="53" spans="1:18" ht="15.75">
      <c r="A53" s="169" t="s">
        <v>82</v>
      </c>
      <c r="B53" s="165"/>
      <c r="C53" s="165"/>
      <c r="D53" s="165"/>
      <c r="E53" s="165"/>
      <c r="F53" s="138">
        <f>SUM(F30:F52)</f>
        <v>325</v>
      </c>
      <c r="G53" s="47"/>
      <c r="H53" s="47"/>
      <c r="I53" s="90">
        <f>SUM(I30:I52)</f>
        <v>-2.259097471901514</v>
      </c>
      <c r="J53" s="62">
        <f>SUM(J30:J52)</f>
        <v>0.15735857988165677</v>
      </c>
      <c r="L53" s="69"/>
      <c r="M53" s="88"/>
      <c r="N53" s="88"/>
      <c r="O53" s="88"/>
      <c r="P53" s="88"/>
      <c r="Q53" s="88"/>
      <c r="R53" s="88"/>
    </row>
    <row r="54" spans="1:18" ht="15.75">
      <c r="A54" s="166" t="s">
        <v>83</v>
      </c>
      <c r="B54" s="166"/>
      <c r="C54" s="166"/>
      <c r="D54" s="166"/>
      <c r="E54" s="166"/>
      <c r="F54" s="38"/>
      <c r="G54" s="39"/>
      <c r="H54" s="39"/>
      <c r="I54" s="40">
        <f>-(I53)</f>
        <v>2.259097471901514</v>
      </c>
      <c r="J54" s="39"/>
      <c r="L54" s="68"/>
      <c r="M54" s="88"/>
      <c r="N54" s="88"/>
      <c r="O54" s="88"/>
      <c r="P54" s="88"/>
      <c r="Q54" s="88"/>
      <c r="R54" s="88"/>
    </row>
    <row r="55" spans="1:18" ht="15.75">
      <c r="A55" s="167" t="s">
        <v>84</v>
      </c>
      <c r="B55" s="167"/>
      <c r="C55" s="167"/>
      <c r="D55" s="167"/>
      <c r="E55" s="167"/>
      <c r="F55" s="41"/>
      <c r="G55" s="42"/>
      <c r="H55" s="42"/>
      <c r="I55" s="43">
        <f>I54/LN(23)</f>
        <v>0.7204916725486828</v>
      </c>
      <c r="J55" s="42"/>
      <c r="L55" s="70"/>
      <c r="M55" s="88"/>
      <c r="N55" s="88"/>
      <c r="O55" s="88"/>
      <c r="P55" s="88"/>
      <c r="Q55" s="88"/>
      <c r="R55" s="88"/>
    </row>
    <row r="56" spans="1:18" ht="15.75">
      <c r="A56" s="168" t="s">
        <v>85</v>
      </c>
      <c r="B56" s="168"/>
      <c r="C56" s="168"/>
      <c r="D56" s="168"/>
      <c r="E56" s="168"/>
      <c r="F56" s="44"/>
      <c r="G56" s="45"/>
      <c r="H56" s="45"/>
      <c r="I56" s="46">
        <f>J53</f>
        <v>0.15735857988165677</v>
      </c>
      <c r="J56" s="45"/>
      <c r="L56" s="69"/>
      <c r="M56" s="88"/>
      <c r="N56" s="88"/>
      <c r="O56" s="88"/>
      <c r="P56" s="88"/>
      <c r="Q56" s="88"/>
      <c r="R56" s="88"/>
    </row>
    <row r="57" spans="1:18" ht="15">
      <c r="A57" t="s">
        <v>142</v>
      </c>
      <c r="L57" s="69"/>
      <c r="M57" s="88"/>
      <c r="N57" s="88"/>
      <c r="O57" s="88"/>
      <c r="P57" s="88"/>
      <c r="Q57" s="88"/>
      <c r="R57" s="88"/>
    </row>
    <row r="58" spans="1:18" ht="15.75">
      <c r="A58" s="25" t="s">
        <v>98</v>
      </c>
      <c r="B58" s="22" t="s">
        <v>6</v>
      </c>
      <c r="C58" s="22" t="s">
        <v>88</v>
      </c>
      <c r="D58" s="22" t="s">
        <v>3</v>
      </c>
      <c r="E58" s="22" t="s">
        <v>65</v>
      </c>
      <c r="F58" s="25" t="s">
        <v>99</v>
      </c>
      <c r="G58" s="25" t="s">
        <v>79</v>
      </c>
      <c r="H58" s="25" t="s">
        <v>81</v>
      </c>
      <c r="I58" s="25" t="s">
        <v>80</v>
      </c>
      <c r="J58" s="65" t="s">
        <v>100</v>
      </c>
      <c r="L58" s="69"/>
      <c r="M58" s="88"/>
      <c r="N58" s="88"/>
      <c r="O58" s="88"/>
      <c r="P58" s="88"/>
      <c r="Q58" s="88"/>
      <c r="R58" s="88"/>
    </row>
    <row r="59" spans="1:12" ht="15.75">
      <c r="A59" s="8">
        <v>1</v>
      </c>
      <c r="B59" s="49" t="s">
        <v>158</v>
      </c>
      <c r="C59" s="49" t="s">
        <v>89</v>
      </c>
      <c r="D59" s="49" t="s">
        <v>21</v>
      </c>
      <c r="E59" s="49" t="s">
        <v>177</v>
      </c>
      <c r="F59" s="8">
        <v>3</v>
      </c>
      <c r="G59" s="20">
        <f aca="true" t="shared" si="10" ref="G59:G74">F59/200</f>
        <v>0.015</v>
      </c>
      <c r="H59" s="20">
        <f aca="true" t="shared" si="11" ref="H59:H74">LN(G59)</f>
        <v>-4.199705077879927</v>
      </c>
      <c r="I59" s="20">
        <f aca="true" t="shared" si="12" ref="I59:I74">G59*H59</f>
        <v>-0.06299557616819891</v>
      </c>
      <c r="J59" s="19">
        <f aca="true" t="shared" si="13" ref="J59:J74">G59^2</f>
        <v>0.000225</v>
      </c>
      <c r="L59" s="69"/>
    </row>
    <row r="60" spans="1:12" ht="15.75">
      <c r="A60" s="8">
        <v>2</v>
      </c>
      <c r="B60" s="52" t="s">
        <v>28</v>
      </c>
      <c r="C60" s="52" t="s">
        <v>89</v>
      </c>
      <c r="D60" s="52" t="s">
        <v>26</v>
      </c>
      <c r="E60" s="49" t="s">
        <v>67</v>
      </c>
      <c r="F60" s="8">
        <v>13</v>
      </c>
      <c r="G60" s="20">
        <f t="shared" si="10"/>
        <v>0.065</v>
      </c>
      <c r="H60" s="20">
        <f t="shared" si="11"/>
        <v>-2.7333680090865</v>
      </c>
      <c r="I60" s="20">
        <f t="shared" si="12"/>
        <v>-0.1776689205906225</v>
      </c>
      <c r="J60" s="19">
        <f t="shared" si="13"/>
        <v>0.0042250000000000005</v>
      </c>
      <c r="L60" s="68"/>
    </row>
    <row r="61" spans="1:12" ht="15.75">
      <c r="A61" s="8">
        <v>3</v>
      </c>
      <c r="B61" s="49" t="s">
        <v>19</v>
      </c>
      <c r="C61" s="49" t="s">
        <v>89</v>
      </c>
      <c r="D61" s="49" t="s">
        <v>29</v>
      </c>
      <c r="E61" s="52" t="s">
        <v>67</v>
      </c>
      <c r="F61" s="8">
        <v>7</v>
      </c>
      <c r="G61" s="20">
        <f t="shared" si="10"/>
        <v>0.035</v>
      </c>
      <c r="H61" s="20">
        <f t="shared" si="11"/>
        <v>-3.3524072174927233</v>
      </c>
      <c r="I61" s="20">
        <f t="shared" si="12"/>
        <v>-0.11733425261224532</v>
      </c>
      <c r="J61" s="19">
        <f t="shared" si="13"/>
        <v>0.0012250000000000002</v>
      </c>
      <c r="L61" s="69"/>
    </row>
    <row r="62" spans="1:12" ht="15.75">
      <c r="A62" s="8">
        <v>4</v>
      </c>
      <c r="B62" s="52" t="s">
        <v>7</v>
      </c>
      <c r="C62" s="52" t="s">
        <v>91</v>
      </c>
      <c r="D62" s="52" t="s">
        <v>20</v>
      </c>
      <c r="E62" s="49" t="s">
        <v>9</v>
      </c>
      <c r="F62" s="8">
        <v>31</v>
      </c>
      <c r="G62" s="20">
        <f t="shared" si="10"/>
        <v>0.155</v>
      </c>
      <c r="H62" s="20">
        <f t="shared" si="11"/>
        <v>-1.8643301620628905</v>
      </c>
      <c r="I62" s="20">
        <f t="shared" si="12"/>
        <v>-0.288971175119748</v>
      </c>
      <c r="J62" s="19">
        <f t="shared" si="13"/>
        <v>0.024025</v>
      </c>
      <c r="L62" s="69"/>
    </row>
    <row r="63" spans="1:10" ht="15.75">
      <c r="A63" s="8">
        <v>5</v>
      </c>
      <c r="B63" s="49" t="s">
        <v>7</v>
      </c>
      <c r="C63" s="49" t="s">
        <v>91</v>
      </c>
      <c r="D63" s="52" t="s">
        <v>8</v>
      </c>
      <c r="E63" s="52" t="s">
        <v>37</v>
      </c>
      <c r="F63" s="8">
        <v>29</v>
      </c>
      <c r="G63" s="20">
        <f t="shared" si="10"/>
        <v>0.145</v>
      </c>
      <c r="H63" s="20">
        <f t="shared" si="11"/>
        <v>-1.9310215365615626</v>
      </c>
      <c r="I63" s="20">
        <f t="shared" si="12"/>
        <v>-0.27999812280142655</v>
      </c>
      <c r="J63" s="19">
        <f t="shared" si="13"/>
        <v>0.021025</v>
      </c>
    </row>
    <row r="64" spans="1:10" ht="15.75">
      <c r="A64" s="8">
        <v>6</v>
      </c>
      <c r="B64" s="49" t="s">
        <v>7</v>
      </c>
      <c r="C64" s="49" t="s">
        <v>91</v>
      </c>
      <c r="D64" s="52" t="s">
        <v>8</v>
      </c>
      <c r="E64" s="52" t="s">
        <v>18</v>
      </c>
      <c r="F64" s="8">
        <v>19</v>
      </c>
      <c r="G64" s="20">
        <f t="shared" si="10"/>
        <v>0.095</v>
      </c>
      <c r="H64" s="20">
        <f t="shared" si="11"/>
        <v>-2.353878387381596</v>
      </c>
      <c r="I64" s="20">
        <f t="shared" si="12"/>
        <v>-0.22361844680125162</v>
      </c>
      <c r="J64" s="19">
        <f t="shared" si="13"/>
        <v>0.009025</v>
      </c>
    </row>
    <row r="65" spans="1:10" ht="15.75">
      <c r="A65" s="8">
        <v>7</v>
      </c>
      <c r="B65" s="52" t="s">
        <v>7</v>
      </c>
      <c r="C65" s="52" t="s">
        <v>91</v>
      </c>
      <c r="D65" s="52" t="s">
        <v>8</v>
      </c>
      <c r="E65" s="52" t="s">
        <v>30</v>
      </c>
      <c r="F65" s="8">
        <v>7</v>
      </c>
      <c r="G65" s="20">
        <f t="shared" si="10"/>
        <v>0.035</v>
      </c>
      <c r="H65" s="20">
        <f t="shared" si="11"/>
        <v>-3.3524072174927233</v>
      </c>
      <c r="I65" s="20">
        <f t="shared" si="12"/>
        <v>-0.11733425261224532</v>
      </c>
      <c r="J65" s="19">
        <f t="shared" si="13"/>
        <v>0.0012250000000000002</v>
      </c>
    </row>
    <row r="66" spans="1:10" ht="15.75">
      <c r="A66" s="8">
        <v>8</v>
      </c>
      <c r="B66" s="52" t="s">
        <v>7</v>
      </c>
      <c r="C66" s="49" t="s">
        <v>91</v>
      </c>
      <c r="D66" s="52" t="s">
        <v>8</v>
      </c>
      <c r="E66" s="49" t="s">
        <v>9</v>
      </c>
      <c r="F66" s="8">
        <v>11</v>
      </c>
      <c r="G66" s="20">
        <f t="shared" si="10"/>
        <v>0.055</v>
      </c>
      <c r="H66" s="20">
        <f t="shared" si="11"/>
        <v>-2.900422093749666</v>
      </c>
      <c r="I66" s="20">
        <f t="shared" si="12"/>
        <v>-0.15952321515623163</v>
      </c>
      <c r="J66" s="19">
        <f t="shared" si="13"/>
        <v>0.003025</v>
      </c>
    </row>
    <row r="67" spans="1:10" ht="15.75">
      <c r="A67" s="8">
        <v>9</v>
      </c>
      <c r="B67" s="52" t="s">
        <v>7</v>
      </c>
      <c r="C67" s="49" t="s">
        <v>91</v>
      </c>
      <c r="D67" s="52" t="s">
        <v>8</v>
      </c>
      <c r="E67" s="49" t="s">
        <v>16</v>
      </c>
      <c r="F67" s="8">
        <v>19</v>
      </c>
      <c r="G67" s="20">
        <f t="shared" si="10"/>
        <v>0.095</v>
      </c>
      <c r="H67" s="20">
        <f t="shared" si="11"/>
        <v>-2.353878387381596</v>
      </c>
      <c r="I67" s="20">
        <f t="shared" si="12"/>
        <v>-0.22361844680125162</v>
      </c>
      <c r="J67" s="19">
        <f t="shared" si="13"/>
        <v>0.009025</v>
      </c>
    </row>
    <row r="68" spans="1:10" ht="15.75">
      <c r="A68" s="8">
        <v>10</v>
      </c>
      <c r="B68" s="52" t="s">
        <v>7</v>
      </c>
      <c r="C68" s="49" t="s">
        <v>91</v>
      </c>
      <c r="D68" s="55" t="s">
        <v>27</v>
      </c>
      <c r="E68" s="55" t="s">
        <v>55</v>
      </c>
      <c r="F68" s="8">
        <v>2</v>
      </c>
      <c r="G68" s="20">
        <f t="shared" si="10"/>
        <v>0.01</v>
      </c>
      <c r="H68" s="20">
        <f t="shared" si="11"/>
        <v>-4.605170185988091</v>
      </c>
      <c r="I68" s="20">
        <f t="shared" si="12"/>
        <v>-0.04605170185988091</v>
      </c>
      <c r="J68" s="19">
        <f t="shared" si="13"/>
        <v>0.0001</v>
      </c>
    </row>
    <row r="69" spans="1:10" ht="15.75">
      <c r="A69" s="8">
        <v>11</v>
      </c>
      <c r="B69" s="52" t="s">
        <v>7</v>
      </c>
      <c r="C69" s="49" t="s">
        <v>91</v>
      </c>
      <c r="D69" s="52" t="s">
        <v>12</v>
      </c>
      <c r="E69" s="52" t="s">
        <v>13</v>
      </c>
      <c r="F69" s="8">
        <v>16</v>
      </c>
      <c r="G69" s="20">
        <f t="shared" si="10"/>
        <v>0.08</v>
      </c>
      <c r="H69" s="20">
        <f t="shared" si="11"/>
        <v>-2.5257286443082556</v>
      </c>
      <c r="I69" s="20">
        <f t="shared" si="12"/>
        <v>-0.20205829154466046</v>
      </c>
      <c r="J69" s="19">
        <f t="shared" si="13"/>
        <v>0.0064</v>
      </c>
    </row>
    <row r="70" spans="1:10" ht="15.75">
      <c r="A70" s="8">
        <v>12</v>
      </c>
      <c r="B70" s="52" t="s">
        <v>7</v>
      </c>
      <c r="C70" s="52" t="s">
        <v>94</v>
      </c>
      <c r="D70" s="55" t="s">
        <v>57</v>
      </c>
      <c r="E70" s="55" t="s">
        <v>58</v>
      </c>
      <c r="F70" s="8">
        <v>4</v>
      </c>
      <c r="G70" s="20">
        <f t="shared" si="10"/>
        <v>0.02</v>
      </c>
      <c r="H70" s="20">
        <f t="shared" si="11"/>
        <v>-3.912023005428146</v>
      </c>
      <c r="I70" s="20">
        <f t="shared" si="12"/>
        <v>-0.07824046010856292</v>
      </c>
      <c r="J70" s="19">
        <f t="shared" si="13"/>
        <v>0.0004</v>
      </c>
    </row>
    <row r="71" spans="1:10" ht="15.75">
      <c r="A71" s="8">
        <v>13</v>
      </c>
      <c r="B71" s="49" t="s">
        <v>28</v>
      </c>
      <c r="C71" s="52" t="s">
        <v>95</v>
      </c>
      <c r="D71" s="52" t="s">
        <v>25</v>
      </c>
      <c r="E71" s="52" t="s">
        <v>69</v>
      </c>
      <c r="F71" s="8">
        <v>5</v>
      </c>
      <c r="G71" s="20">
        <f t="shared" si="10"/>
        <v>0.025</v>
      </c>
      <c r="H71" s="20">
        <f t="shared" si="11"/>
        <v>-3.6888794541139363</v>
      </c>
      <c r="I71" s="20">
        <f t="shared" si="12"/>
        <v>-0.09222198635284841</v>
      </c>
      <c r="J71" s="19">
        <f t="shared" si="13"/>
        <v>0.0006250000000000001</v>
      </c>
    </row>
    <row r="72" spans="1:10" ht="15.75">
      <c r="A72" s="8">
        <v>14</v>
      </c>
      <c r="B72" s="49" t="s">
        <v>7</v>
      </c>
      <c r="C72" s="52" t="s">
        <v>93</v>
      </c>
      <c r="D72" s="52" t="s">
        <v>11</v>
      </c>
      <c r="E72" s="52" t="s">
        <v>60</v>
      </c>
      <c r="F72" s="8">
        <v>12</v>
      </c>
      <c r="G72" s="20">
        <f t="shared" si="10"/>
        <v>0.06</v>
      </c>
      <c r="H72" s="20">
        <f t="shared" si="11"/>
        <v>-2.8134107167600364</v>
      </c>
      <c r="I72" s="20">
        <f t="shared" si="12"/>
        <v>-0.1688046430056022</v>
      </c>
      <c r="J72" s="19">
        <f t="shared" si="13"/>
        <v>0.0036</v>
      </c>
    </row>
    <row r="73" spans="1:10" ht="15.75">
      <c r="A73" s="8">
        <v>15</v>
      </c>
      <c r="B73" s="49" t="s">
        <v>7</v>
      </c>
      <c r="C73" s="52" t="s">
        <v>93</v>
      </c>
      <c r="D73" s="52" t="s">
        <v>11</v>
      </c>
      <c r="E73" s="52" t="s">
        <v>67</v>
      </c>
      <c r="F73" s="8">
        <v>9</v>
      </c>
      <c r="G73" s="20">
        <f t="shared" si="10"/>
        <v>0.045</v>
      </c>
      <c r="H73" s="20">
        <f t="shared" si="11"/>
        <v>-3.101092789211817</v>
      </c>
      <c r="I73" s="20">
        <f t="shared" si="12"/>
        <v>-0.13954917551453178</v>
      </c>
      <c r="J73" s="19">
        <f t="shared" si="13"/>
        <v>0.002025</v>
      </c>
    </row>
    <row r="74" spans="1:10" ht="15.75">
      <c r="A74" s="8">
        <v>16</v>
      </c>
      <c r="B74" s="148" t="s">
        <v>19</v>
      </c>
      <c r="C74" s="8" t="s">
        <v>164</v>
      </c>
      <c r="D74" s="8" t="s">
        <v>163</v>
      </c>
      <c r="E74" s="8" t="s">
        <v>67</v>
      </c>
      <c r="F74" s="8">
        <v>13</v>
      </c>
      <c r="G74" s="20">
        <f t="shared" si="10"/>
        <v>0.065</v>
      </c>
      <c r="H74" s="20">
        <f t="shared" si="11"/>
        <v>-2.7333680090865</v>
      </c>
      <c r="I74" s="20">
        <f t="shared" si="12"/>
        <v>-0.1776689205906225</v>
      </c>
      <c r="J74" s="19">
        <f t="shared" si="13"/>
        <v>0.0042250000000000005</v>
      </c>
    </row>
    <row r="75" spans="1:10" ht="15.75">
      <c r="A75" s="165" t="s">
        <v>82</v>
      </c>
      <c r="B75" s="165"/>
      <c r="C75" s="165"/>
      <c r="D75" s="165"/>
      <c r="E75" s="165"/>
      <c r="F75" s="47">
        <f>SUM(F59:F74)</f>
        <v>200</v>
      </c>
      <c r="G75" s="47"/>
      <c r="H75" s="47"/>
      <c r="I75" s="63">
        <f>SUM(I59:I73)</f>
        <v>-2.3779886670493084</v>
      </c>
      <c r="J75" s="62">
        <f>SUM(J59:J73)</f>
        <v>0.08617500000000002</v>
      </c>
    </row>
    <row r="76" spans="1:10" ht="15.75">
      <c r="A76" s="166" t="s">
        <v>83</v>
      </c>
      <c r="B76" s="166"/>
      <c r="C76" s="166"/>
      <c r="D76" s="166"/>
      <c r="E76" s="166"/>
      <c r="F76" s="38"/>
      <c r="G76" s="39"/>
      <c r="H76" s="39"/>
      <c r="I76" s="40">
        <f>-(I75)</f>
        <v>2.3779886670493084</v>
      </c>
      <c r="J76" s="39"/>
    </row>
    <row r="77" spans="1:10" ht="15.75">
      <c r="A77" s="167" t="s">
        <v>84</v>
      </c>
      <c r="B77" s="167"/>
      <c r="C77" s="167"/>
      <c r="D77" s="167"/>
      <c r="E77" s="167"/>
      <c r="F77" s="41"/>
      <c r="G77" s="42"/>
      <c r="H77" s="42"/>
      <c r="I77" s="43">
        <f>I76/LN(16)</f>
        <v>0.8576781143105484</v>
      </c>
      <c r="J77" s="42"/>
    </row>
    <row r="78" spans="1:10" ht="15.75">
      <c r="A78" s="168" t="s">
        <v>85</v>
      </c>
      <c r="B78" s="168"/>
      <c r="C78" s="168"/>
      <c r="D78" s="168"/>
      <c r="E78" s="168"/>
      <c r="F78" s="44"/>
      <c r="G78" s="45"/>
      <c r="H78" s="45"/>
      <c r="I78" s="46">
        <f>J75</f>
        <v>0.08617500000000002</v>
      </c>
      <c r="J78" s="45"/>
    </row>
    <row r="80" ht="15">
      <c r="A80" t="s">
        <v>143</v>
      </c>
    </row>
    <row r="81" spans="1:10" ht="15.75">
      <c r="A81" s="60" t="s">
        <v>98</v>
      </c>
      <c r="B81" s="37" t="s">
        <v>6</v>
      </c>
      <c r="C81" s="37" t="s">
        <v>88</v>
      </c>
      <c r="D81" s="37" t="s">
        <v>3</v>
      </c>
      <c r="E81" s="37" t="s">
        <v>65</v>
      </c>
      <c r="F81" s="36" t="s">
        <v>99</v>
      </c>
      <c r="G81" s="36" t="s">
        <v>79</v>
      </c>
      <c r="H81" s="36" t="s">
        <v>81</v>
      </c>
      <c r="I81" s="36" t="s">
        <v>80</v>
      </c>
      <c r="J81" s="60" t="s">
        <v>100</v>
      </c>
    </row>
    <row r="82" spans="1:10" ht="15.75">
      <c r="A82" s="138">
        <v>1</v>
      </c>
      <c r="B82" s="59" t="s">
        <v>158</v>
      </c>
      <c r="C82" s="59" t="s">
        <v>89</v>
      </c>
      <c r="D82" s="59" t="s">
        <v>21</v>
      </c>
      <c r="E82" s="59" t="s">
        <v>177</v>
      </c>
      <c r="F82" s="47">
        <v>2</v>
      </c>
      <c r="G82" s="62">
        <f>F82/102</f>
        <v>0.0196078431372549</v>
      </c>
      <c r="H82" s="63">
        <f>LN(G82)</f>
        <v>-3.9318256327243257</v>
      </c>
      <c r="I82" s="63">
        <f>G82*H82</f>
        <v>-0.07709462024949658</v>
      </c>
      <c r="J82" s="64">
        <f>G82^2</f>
        <v>0.00038446751249519417</v>
      </c>
    </row>
    <row r="83" spans="1:10" ht="15.75">
      <c r="A83" s="139">
        <v>2</v>
      </c>
      <c r="B83" s="21" t="s">
        <v>7</v>
      </c>
      <c r="C83" s="21" t="s">
        <v>91</v>
      </c>
      <c r="D83" s="8" t="s">
        <v>20</v>
      </c>
      <c r="E83" s="21" t="s">
        <v>9</v>
      </c>
      <c r="F83" s="8">
        <v>4</v>
      </c>
      <c r="G83" s="19">
        <f aca="true" t="shared" si="14" ref="G83:G95">F83/102</f>
        <v>0.0392156862745098</v>
      </c>
      <c r="H83" s="20">
        <f aca="true" t="shared" si="15" ref="H83:H95">LN(G83)</f>
        <v>-3.2386784521643803</v>
      </c>
      <c r="I83" s="20">
        <f aca="true" t="shared" si="16" ref="I83:I95">G83*H83</f>
        <v>-0.12700699812409336</v>
      </c>
      <c r="J83" s="34">
        <f aca="true" t="shared" si="17" ref="J83:J95">G83^2</f>
        <v>0.0015378700499807767</v>
      </c>
    </row>
    <row r="84" spans="1:10" ht="15.75">
      <c r="A84" s="139">
        <v>3</v>
      </c>
      <c r="B84" s="21" t="s">
        <v>7</v>
      </c>
      <c r="C84" s="21" t="s">
        <v>91</v>
      </c>
      <c r="D84" s="8" t="s">
        <v>8</v>
      </c>
      <c r="E84" s="8" t="s">
        <v>167</v>
      </c>
      <c r="F84" s="8">
        <v>16</v>
      </c>
      <c r="G84" s="19">
        <f t="shared" si="14"/>
        <v>0.1568627450980392</v>
      </c>
      <c r="H84" s="20">
        <f t="shared" si="15"/>
        <v>-1.8523840910444898</v>
      </c>
      <c r="I84" s="20">
        <f t="shared" si="16"/>
        <v>-0.29057005349717485</v>
      </c>
      <c r="J84" s="34">
        <f t="shared" si="17"/>
        <v>0.024605920799692427</v>
      </c>
    </row>
    <row r="85" spans="1:10" ht="15.75">
      <c r="A85" s="139">
        <v>4</v>
      </c>
      <c r="B85" s="21" t="s">
        <v>7</v>
      </c>
      <c r="C85" s="21" t="s">
        <v>91</v>
      </c>
      <c r="D85" s="8" t="s">
        <v>8</v>
      </c>
      <c r="E85" s="8" t="s">
        <v>169</v>
      </c>
      <c r="F85" s="8">
        <v>13</v>
      </c>
      <c r="G85" s="19">
        <f t="shared" si="14"/>
        <v>0.12745098039215685</v>
      </c>
      <c r="H85" s="20">
        <f t="shared" si="15"/>
        <v>-2.0600234558227344</v>
      </c>
      <c r="I85" s="20">
        <f t="shared" si="16"/>
        <v>-0.2625520090754465</v>
      </c>
      <c r="J85" s="34">
        <f t="shared" si="17"/>
        <v>0.01624375240292195</v>
      </c>
    </row>
    <row r="86" spans="1:10" ht="15.75">
      <c r="A86" s="139">
        <v>5</v>
      </c>
      <c r="B86" s="7" t="s">
        <v>7</v>
      </c>
      <c r="C86" s="21" t="s">
        <v>91</v>
      </c>
      <c r="D86" s="8" t="s">
        <v>8</v>
      </c>
      <c r="E86" s="8" t="s">
        <v>170</v>
      </c>
      <c r="F86" s="8">
        <v>15</v>
      </c>
      <c r="G86" s="19">
        <f t="shared" si="14"/>
        <v>0.14705882352941177</v>
      </c>
      <c r="H86" s="20">
        <f t="shared" si="15"/>
        <v>-1.916922612182061</v>
      </c>
      <c r="I86" s="20">
        <f t="shared" si="16"/>
        <v>-0.28190038414442076</v>
      </c>
      <c r="J86" s="34">
        <f t="shared" si="17"/>
        <v>0.021626297577854673</v>
      </c>
    </row>
    <row r="87" spans="1:10" ht="15.75">
      <c r="A87" s="139">
        <v>6</v>
      </c>
      <c r="B87" s="7" t="s">
        <v>7</v>
      </c>
      <c r="C87" s="21" t="s">
        <v>91</v>
      </c>
      <c r="D87" s="8" t="s">
        <v>8</v>
      </c>
      <c r="E87" s="21" t="s">
        <v>9</v>
      </c>
      <c r="F87" s="8">
        <v>17</v>
      </c>
      <c r="G87" s="19">
        <f t="shared" si="14"/>
        <v>0.16666666666666666</v>
      </c>
      <c r="H87" s="20">
        <f t="shared" si="15"/>
        <v>-1.791759469228055</v>
      </c>
      <c r="I87" s="20">
        <f t="shared" si="16"/>
        <v>-0.2986265782046758</v>
      </c>
      <c r="J87" s="34">
        <f t="shared" si="17"/>
        <v>0.027777777777777776</v>
      </c>
    </row>
    <row r="88" spans="1:10" ht="15.75">
      <c r="A88" s="139">
        <v>7</v>
      </c>
      <c r="B88" s="7" t="s">
        <v>7</v>
      </c>
      <c r="C88" s="21" t="s">
        <v>91</v>
      </c>
      <c r="D88" s="8" t="s">
        <v>8</v>
      </c>
      <c r="E88" s="21" t="s">
        <v>16</v>
      </c>
      <c r="F88" s="8">
        <v>4</v>
      </c>
      <c r="G88" s="19">
        <f t="shared" si="14"/>
        <v>0.0392156862745098</v>
      </c>
      <c r="H88" s="20">
        <f t="shared" si="15"/>
        <v>-3.2386784521643803</v>
      </c>
      <c r="I88" s="20">
        <f t="shared" si="16"/>
        <v>-0.12700699812409336</v>
      </c>
      <c r="J88" s="34">
        <f t="shared" si="17"/>
        <v>0.0015378700499807767</v>
      </c>
    </row>
    <row r="89" spans="1:10" ht="15.75">
      <c r="A89" s="139">
        <v>8</v>
      </c>
      <c r="B89" s="7" t="s">
        <v>7</v>
      </c>
      <c r="C89" s="21" t="s">
        <v>91</v>
      </c>
      <c r="D89" s="8" t="s">
        <v>8</v>
      </c>
      <c r="E89" s="8" t="s">
        <v>31</v>
      </c>
      <c r="F89" s="8">
        <v>4</v>
      </c>
      <c r="G89" s="19">
        <f t="shared" si="14"/>
        <v>0.0392156862745098</v>
      </c>
      <c r="H89" s="20">
        <f t="shared" si="15"/>
        <v>-3.2386784521643803</v>
      </c>
      <c r="I89" s="20">
        <f t="shared" si="16"/>
        <v>-0.12700699812409336</v>
      </c>
      <c r="J89" s="34">
        <f t="shared" si="17"/>
        <v>0.0015378700499807767</v>
      </c>
    </row>
    <row r="90" spans="1:10" ht="15.75">
      <c r="A90" s="139">
        <v>9</v>
      </c>
      <c r="B90" s="7" t="s">
        <v>7</v>
      </c>
      <c r="C90" s="21" t="s">
        <v>91</v>
      </c>
      <c r="D90" s="8" t="s">
        <v>14</v>
      </c>
      <c r="E90" s="8" t="s">
        <v>9</v>
      </c>
      <c r="F90" s="8">
        <v>1</v>
      </c>
      <c r="G90" s="19">
        <f t="shared" si="14"/>
        <v>0.00980392156862745</v>
      </c>
      <c r="H90" s="20">
        <f t="shared" si="15"/>
        <v>-4.624972813284271</v>
      </c>
      <c r="I90" s="20">
        <f t="shared" si="16"/>
        <v>-0.04534287071847324</v>
      </c>
      <c r="J90" s="34">
        <f t="shared" si="17"/>
        <v>9.611687812379854E-05</v>
      </c>
    </row>
    <row r="91" spans="1:10" ht="15.75">
      <c r="A91" s="139">
        <v>10</v>
      </c>
      <c r="B91" s="7" t="s">
        <v>7</v>
      </c>
      <c r="C91" s="21" t="s">
        <v>91</v>
      </c>
      <c r="D91" s="8" t="s">
        <v>14</v>
      </c>
      <c r="E91" s="8" t="s">
        <v>23</v>
      </c>
      <c r="F91" s="8">
        <v>4</v>
      </c>
      <c r="G91" s="19">
        <f t="shared" si="14"/>
        <v>0.0392156862745098</v>
      </c>
      <c r="H91" s="20">
        <f t="shared" si="15"/>
        <v>-3.2386784521643803</v>
      </c>
      <c r="I91" s="20">
        <f t="shared" si="16"/>
        <v>-0.12700699812409336</v>
      </c>
      <c r="J91" s="34">
        <f t="shared" si="17"/>
        <v>0.0015378700499807767</v>
      </c>
    </row>
    <row r="92" spans="1:10" ht="15.75">
      <c r="A92" s="139">
        <v>11</v>
      </c>
      <c r="B92" s="7" t="s">
        <v>7</v>
      </c>
      <c r="C92" s="21" t="s">
        <v>91</v>
      </c>
      <c r="D92" s="7" t="s">
        <v>12</v>
      </c>
      <c r="E92" s="8" t="s">
        <v>172</v>
      </c>
      <c r="F92" s="8">
        <v>10</v>
      </c>
      <c r="G92" s="19">
        <f t="shared" si="14"/>
        <v>0.09803921568627451</v>
      </c>
      <c r="H92" s="20">
        <f t="shared" si="15"/>
        <v>-2.322387720290225</v>
      </c>
      <c r="I92" s="20">
        <f t="shared" si="16"/>
        <v>-0.22768507061668875</v>
      </c>
      <c r="J92" s="34">
        <f t="shared" si="17"/>
        <v>0.009611687812379853</v>
      </c>
    </row>
    <row r="93" spans="1:10" ht="15.75">
      <c r="A93" s="139">
        <v>12</v>
      </c>
      <c r="B93" s="8" t="s">
        <v>28</v>
      </c>
      <c r="C93" s="21" t="s">
        <v>90</v>
      </c>
      <c r="D93" s="7" t="s">
        <v>25</v>
      </c>
      <c r="E93" s="8" t="s">
        <v>67</v>
      </c>
      <c r="F93" s="8">
        <v>2</v>
      </c>
      <c r="G93" s="19">
        <f t="shared" si="14"/>
        <v>0.0196078431372549</v>
      </c>
      <c r="H93" s="20">
        <f t="shared" si="15"/>
        <v>-3.9318256327243257</v>
      </c>
      <c r="I93" s="20">
        <f t="shared" si="16"/>
        <v>-0.07709462024949658</v>
      </c>
      <c r="J93" s="34">
        <f t="shared" si="17"/>
        <v>0.00038446751249519417</v>
      </c>
    </row>
    <row r="94" spans="1:10" ht="15.75">
      <c r="A94" s="139">
        <v>13</v>
      </c>
      <c r="B94" s="8" t="s">
        <v>7</v>
      </c>
      <c r="C94" s="21" t="s">
        <v>93</v>
      </c>
      <c r="D94" s="7" t="s">
        <v>11</v>
      </c>
      <c r="E94" s="7" t="s">
        <v>176</v>
      </c>
      <c r="F94" s="8">
        <v>9</v>
      </c>
      <c r="G94" s="19">
        <f t="shared" si="14"/>
        <v>0.08823529411764706</v>
      </c>
      <c r="H94" s="20">
        <f t="shared" si="15"/>
        <v>-2.4277482359480516</v>
      </c>
      <c r="I94" s="20">
        <f t="shared" si="16"/>
        <v>-0.21421307964247516</v>
      </c>
      <c r="J94" s="34">
        <f t="shared" si="17"/>
        <v>0.007785467128027683</v>
      </c>
    </row>
    <row r="95" spans="1:10" ht="15.75">
      <c r="A95" s="139">
        <v>14</v>
      </c>
      <c r="B95" s="8" t="s">
        <v>7</v>
      </c>
      <c r="C95" s="21" t="s">
        <v>93</v>
      </c>
      <c r="D95" s="8" t="s">
        <v>11</v>
      </c>
      <c r="E95" s="8" t="s">
        <v>67</v>
      </c>
      <c r="F95" s="8">
        <v>1</v>
      </c>
      <c r="G95" s="19">
        <f t="shared" si="14"/>
        <v>0.00980392156862745</v>
      </c>
      <c r="H95" s="20">
        <f t="shared" si="15"/>
        <v>-4.624972813284271</v>
      </c>
      <c r="I95" s="20">
        <f t="shared" si="16"/>
        <v>-0.04534287071847324</v>
      </c>
      <c r="J95" s="34">
        <f t="shared" si="17"/>
        <v>9.611687812379854E-05</v>
      </c>
    </row>
    <row r="96" spans="1:10" ht="15.75">
      <c r="A96" s="165" t="s">
        <v>82</v>
      </c>
      <c r="B96" s="165"/>
      <c r="C96" s="165"/>
      <c r="D96" s="165"/>
      <c r="E96" s="165"/>
      <c r="F96" s="47">
        <f>SUM(F82:F95)</f>
        <v>102</v>
      </c>
      <c r="G96" s="47"/>
      <c r="H96" s="47"/>
      <c r="I96" s="63">
        <f>SUM(I82:I95)</f>
        <v>-2.328450149613195</v>
      </c>
      <c r="J96" s="63">
        <f>SUM(J82:J95)</f>
        <v>0.11476355247981548</v>
      </c>
    </row>
    <row r="97" spans="1:10" ht="15.75">
      <c r="A97" s="166" t="s">
        <v>83</v>
      </c>
      <c r="B97" s="166"/>
      <c r="C97" s="166"/>
      <c r="D97" s="166"/>
      <c r="E97" s="166"/>
      <c r="F97" s="38"/>
      <c r="G97" s="39"/>
      <c r="H97" s="39"/>
      <c r="I97" s="40">
        <f>-(I96)</f>
        <v>2.328450149613195</v>
      </c>
      <c r="J97" s="39"/>
    </row>
    <row r="98" spans="1:10" ht="15.75">
      <c r="A98" s="167" t="s">
        <v>84</v>
      </c>
      <c r="B98" s="167"/>
      <c r="C98" s="167"/>
      <c r="D98" s="167"/>
      <c r="E98" s="167"/>
      <c r="F98" s="41"/>
      <c r="G98" s="42"/>
      <c r="H98" s="42"/>
      <c r="I98" s="43">
        <f>I97/LN(14)</f>
        <v>0.8823037390978747</v>
      </c>
      <c r="J98" s="42"/>
    </row>
    <row r="99" spans="1:10" ht="15.75">
      <c r="A99" s="168" t="s">
        <v>85</v>
      </c>
      <c r="B99" s="168"/>
      <c r="C99" s="168"/>
      <c r="D99" s="168"/>
      <c r="E99" s="168"/>
      <c r="F99" s="44"/>
      <c r="G99" s="45"/>
      <c r="H99" s="45"/>
      <c r="I99" s="46">
        <f>J96</f>
        <v>0.11476355247981548</v>
      </c>
      <c r="J99" s="45"/>
    </row>
    <row r="101" ht="15">
      <c r="A101" t="s">
        <v>144</v>
      </c>
    </row>
    <row r="102" spans="1:10" ht="15.75">
      <c r="A102" s="65" t="s">
        <v>98</v>
      </c>
      <c r="B102" s="22" t="s">
        <v>6</v>
      </c>
      <c r="C102" s="22" t="s">
        <v>88</v>
      </c>
      <c r="D102" s="22" t="s">
        <v>3</v>
      </c>
      <c r="E102" s="22" t="s">
        <v>65</v>
      </c>
      <c r="F102" s="25" t="s">
        <v>99</v>
      </c>
      <c r="G102" s="25" t="s">
        <v>79</v>
      </c>
      <c r="H102" s="25" t="s">
        <v>81</v>
      </c>
      <c r="I102" s="25" t="s">
        <v>80</v>
      </c>
      <c r="J102" s="65" t="s">
        <v>100</v>
      </c>
    </row>
    <row r="103" spans="1:10" ht="15.75">
      <c r="A103" s="139">
        <v>1</v>
      </c>
      <c r="B103" s="21" t="s">
        <v>158</v>
      </c>
      <c r="C103" s="21" t="s">
        <v>89</v>
      </c>
      <c r="D103" s="21" t="s">
        <v>21</v>
      </c>
      <c r="E103" s="21" t="s">
        <v>177</v>
      </c>
      <c r="F103" s="8">
        <v>1</v>
      </c>
      <c r="G103" s="34">
        <f>F103/123</f>
        <v>0.008130081300813009</v>
      </c>
      <c r="H103" s="8">
        <f>LN(G103)</f>
        <v>-4.812184355372417</v>
      </c>
      <c r="I103" s="8">
        <f>G103*H103</f>
        <v>-0.03912345004367819</v>
      </c>
      <c r="J103" s="35">
        <f>G103^2</f>
        <v>6.609822195782934E-05</v>
      </c>
    </row>
    <row r="104" spans="1:10" ht="15.75">
      <c r="A104" s="139">
        <v>2</v>
      </c>
      <c r="B104" s="21" t="s">
        <v>7</v>
      </c>
      <c r="C104" s="21" t="s">
        <v>91</v>
      </c>
      <c r="D104" s="8" t="s">
        <v>20</v>
      </c>
      <c r="E104" s="21" t="s">
        <v>9</v>
      </c>
      <c r="F104" s="8">
        <v>12</v>
      </c>
      <c r="G104" s="34">
        <f aca="true" t="shared" si="18" ref="G104:G114">F104/123</f>
        <v>0.0975609756097561</v>
      </c>
      <c r="H104" s="8">
        <f aca="true" t="shared" si="19" ref="H104:H114">LN(G104)</f>
        <v>-2.327277705584417</v>
      </c>
      <c r="I104" s="8">
        <f aca="true" t="shared" si="20" ref="I104:I114">G104*H104</f>
        <v>-0.22705148347165047</v>
      </c>
      <c r="J104" s="35">
        <f aca="true" t="shared" si="21" ref="J104:J114">G104^2</f>
        <v>0.009518143961927425</v>
      </c>
    </row>
    <row r="105" spans="1:10" ht="15.75">
      <c r="A105" s="139">
        <v>3</v>
      </c>
      <c r="B105" s="21" t="s">
        <v>7</v>
      </c>
      <c r="C105" s="21" t="s">
        <v>91</v>
      </c>
      <c r="D105" s="8" t="s">
        <v>8</v>
      </c>
      <c r="E105" s="8" t="s">
        <v>167</v>
      </c>
      <c r="F105" s="8">
        <v>2</v>
      </c>
      <c r="G105" s="34">
        <f t="shared" si="18"/>
        <v>0.016260162601626018</v>
      </c>
      <c r="H105" s="8">
        <f t="shared" si="19"/>
        <v>-4.119037174812472</v>
      </c>
      <c r="I105" s="8">
        <f t="shared" si="20"/>
        <v>-0.06697621422459304</v>
      </c>
      <c r="J105" s="35">
        <f t="shared" si="21"/>
        <v>0.0002643928878313174</v>
      </c>
    </row>
    <row r="106" spans="1:10" ht="15.75">
      <c r="A106" s="139">
        <v>4</v>
      </c>
      <c r="B106" s="21" t="s">
        <v>7</v>
      </c>
      <c r="C106" s="21" t="s">
        <v>91</v>
      </c>
      <c r="D106" s="8" t="s">
        <v>8</v>
      </c>
      <c r="E106" s="8" t="s">
        <v>169</v>
      </c>
      <c r="F106" s="8">
        <v>32</v>
      </c>
      <c r="G106" s="34">
        <f t="shared" si="18"/>
        <v>0.2601626016260163</v>
      </c>
      <c r="H106" s="8">
        <f t="shared" si="19"/>
        <v>-1.3464484525726907</v>
      </c>
      <c r="I106" s="8">
        <f t="shared" si="20"/>
        <v>-0.350295532376635</v>
      </c>
      <c r="J106" s="35">
        <f t="shared" si="21"/>
        <v>0.06768457928481725</v>
      </c>
    </row>
    <row r="107" spans="1:10" ht="15.75">
      <c r="A107" s="139">
        <v>5</v>
      </c>
      <c r="B107" s="7" t="s">
        <v>7</v>
      </c>
      <c r="C107" s="21" t="s">
        <v>91</v>
      </c>
      <c r="D107" s="8" t="s">
        <v>8</v>
      </c>
      <c r="E107" s="8" t="s">
        <v>170</v>
      </c>
      <c r="F107" s="8">
        <v>2</v>
      </c>
      <c r="G107" s="34">
        <f t="shared" si="18"/>
        <v>0.016260162601626018</v>
      </c>
      <c r="H107" s="8">
        <f t="shared" si="19"/>
        <v>-4.119037174812472</v>
      </c>
      <c r="I107" s="8">
        <f t="shared" si="20"/>
        <v>-0.06697621422459304</v>
      </c>
      <c r="J107" s="35">
        <f t="shared" si="21"/>
        <v>0.0002643928878313174</v>
      </c>
    </row>
    <row r="108" spans="1:10" ht="15.75">
      <c r="A108" s="139">
        <v>6</v>
      </c>
      <c r="B108" s="7" t="s">
        <v>7</v>
      </c>
      <c r="C108" s="21" t="s">
        <v>91</v>
      </c>
      <c r="D108" s="8" t="s">
        <v>8</v>
      </c>
      <c r="E108" s="21" t="s">
        <v>9</v>
      </c>
      <c r="F108" s="8">
        <v>36</v>
      </c>
      <c r="G108" s="34">
        <f t="shared" si="18"/>
        <v>0.2926829268292683</v>
      </c>
      <c r="H108" s="8">
        <f t="shared" si="19"/>
        <v>-1.2286654169163076</v>
      </c>
      <c r="I108" s="8">
        <f t="shared" si="20"/>
        <v>-0.35960939031696804</v>
      </c>
      <c r="J108" s="35">
        <f t="shared" si="21"/>
        <v>0.0856632956573468</v>
      </c>
    </row>
    <row r="109" spans="1:10" ht="15.75">
      <c r="A109" s="139">
        <v>7</v>
      </c>
      <c r="B109" s="7" t="s">
        <v>7</v>
      </c>
      <c r="C109" s="21" t="s">
        <v>91</v>
      </c>
      <c r="D109" s="8" t="s">
        <v>8</v>
      </c>
      <c r="E109" s="21" t="s">
        <v>16</v>
      </c>
      <c r="F109" s="8">
        <v>4</v>
      </c>
      <c r="G109" s="34">
        <f t="shared" si="18"/>
        <v>0.032520325203252036</v>
      </c>
      <c r="H109" s="8">
        <f t="shared" si="19"/>
        <v>-3.4258899942525267</v>
      </c>
      <c r="I109" s="8">
        <f t="shared" si="20"/>
        <v>-0.11141105672365942</v>
      </c>
      <c r="J109" s="35">
        <f t="shared" si="21"/>
        <v>0.0010575715513252695</v>
      </c>
    </row>
    <row r="110" spans="1:10" ht="15.75">
      <c r="A110" s="139">
        <v>8</v>
      </c>
      <c r="B110" s="7" t="s">
        <v>7</v>
      </c>
      <c r="C110" s="21" t="s">
        <v>91</v>
      </c>
      <c r="D110" s="8" t="s">
        <v>14</v>
      </c>
      <c r="E110" s="8" t="s">
        <v>9</v>
      </c>
      <c r="F110" s="8">
        <v>4</v>
      </c>
      <c r="G110" s="34">
        <f t="shared" si="18"/>
        <v>0.032520325203252036</v>
      </c>
      <c r="H110" s="8">
        <f t="shared" si="19"/>
        <v>-3.4258899942525267</v>
      </c>
      <c r="I110" s="8">
        <f t="shared" si="20"/>
        <v>-0.11141105672365942</v>
      </c>
      <c r="J110" s="35">
        <f t="shared" si="21"/>
        <v>0.0010575715513252695</v>
      </c>
    </row>
    <row r="111" spans="1:10" ht="15.75">
      <c r="A111" s="139">
        <v>9</v>
      </c>
      <c r="B111" s="7" t="s">
        <v>7</v>
      </c>
      <c r="C111" s="21" t="s">
        <v>91</v>
      </c>
      <c r="D111" s="8" t="s">
        <v>14</v>
      </c>
      <c r="E111" s="8" t="s">
        <v>16</v>
      </c>
      <c r="F111" s="8">
        <v>1</v>
      </c>
      <c r="G111" s="34">
        <f t="shared" si="18"/>
        <v>0.008130081300813009</v>
      </c>
      <c r="H111" s="8">
        <f t="shared" si="19"/>
        <v>-4.812184355372417</v>
      </c>
      <c r="I111" s="8">
        <f t="shared" si="20"/>
        <v>-0.03912345004367819</v>
      </c>
      <c r="J111" s="35">
        <f t="shared" si="21"/>
        <v>6.609822195782934E-05</v>
      </c>
    </row>
    <row r="112" spans="1:10" ht="15.75">
      <c r="A112" s="139">
        <v>10</v>
      </c>
      <c r="B112" s="7" t="s">
        <v>7</v>
      </c>
      <c r="C112" s="21" t="s">
        <v>91</v>
      </c>
      <c r="D112" s="7" t="s">
        <v>12</v>
      </c>
      <c r="E112" s="8" t="s">
        <v>172</v>
      </c>
      <c r="F112" s="8">
        <v>16</v>
      </c>
      <c r="G112" s="34">
        <f t="shared" si="18"/>
        <v>0.13008130081300814</v>
      </c>
      <c r="H112" s="8">
        <f t="shared" si="19"/>
        <v>-2.0395956331326364</v>
      </c>
      <c r="I112" s="8">
        <f t="shared" si="20"/>
        <v>-0.26531325309042425</v>
      </c>
      <c r="J112" s="35">
        <f t="shared" si="21"/>
        <v>0.016921144821204312</v>
      </c>
    </row>
    <row r="113" spans="1:10" ht="15.75">
      <c r="A113" s="139">
        <v>11</v>
      </c>
      <c r="B113" s="8" t="s">
        <v>7</v>
      </c>
      <c r="C113" s="21" t="s">
        <v>93</v>
      </c>
      <c r="D113" s="7" t="s">
        <v>11</v>
      </c>
      <c r="E113" s="7" t="s">
        <v>176</v>
      </c>
      <c r="F113" s="8">
        <v>3</v>
      </c>
      <c r="G113" s="34">
        <f t="shared" si="18"/>
        <v>0.024390243902439025</v>
      </c>
      <c r="H113" s="8">
        <f t="shared" si="19"/>
        <v>-3.713572066704308</v>
      </c>
      <c r="I113" s="8">
        <f t="shared" si="20"/>
        <v>-0.09057492845620263</v>
      </c>
      <c r="J113" s="35">
        <f t="shared" si="21"/>
        <v>0.000594883997620464</v>
      </c>
    </row>
    <row r="114" spans="1:10" ht="15.75">
      <c r="A114" s="139">
        <v>12</v>
      </c>
      <c r="B114" s="8" t="s">
        <v>7</v>
      </c>
      <c r="C114" s="21" t="s">
        <v>93</v>
      </c>
      <c r="D114" s="8" t="s">
        <v>11</v>
      </c>
      <c r="E114" s="8" t="s">
        <v>67</v>
      </c>
      <c r="F114" s="8">
        <v>10</v>
      </c>
      <c r="G114" s="34">
        <f t="shared" si="18"/>
        <v>0.08130081300813008</v>
      </c>
      <c r="H114" s="8">
        <f t="shared" si="19"/>
        <v>-2.509599262378372</v>
      </c>
      <c r="I114" s="8">
        <f t="shared" si="20"/>
        <v>-0.2040324603559652</v>
      </c>
      <c r="J114" s="35">
        <f t="shared" si="21"/>
        <v>0.006609822195782933</v>
      </c>
    </row>
    <row r="115" spans="1:10" ht="15.75">
      <c r="A115" s="165" t="s">
        <v>82</v>
      </c>
      <c r="B115" s="165"/>
      <c r="C115" s="165"/>
      <c r="D115" s="165"/>
      <c r="E115" s="165"/>
      <c r="F115" s="47">
        <f>SUM(F103:F114)</f>
        <v>123</v>
      </c>
      <c r="G115" s="47"/>
      <c r="H115" s="47"/>
      <c r="I115" s="47">
        <f>SUM(I103:I114)</f>
        <v>-1.931898490051707</v>
      </c>
      <c r="J115" s="48">
        <f>SUM(J103:J114)</f>
        <v>0.18976799524092802</v>
      </c>
    </row>
    <row r="116" spans="1:10" ht="15.75">
      <c r="A116" s="166" t="s">
        <v>83</v>
      </c>
      <c r="B116" s="166"/>
      <c r="C116" s="166"/>
      <c r="D116" s="166"/>
      <c r="E116" s="166"/>
      <c r="F116" s="38"/>
      <c r="G116" s="39"/>
      <c r="H116" s="39"/>
      <c r="I116" s="40">
        <f>-(I115)</f>
        <v>1.931898490051707</v>
      </c>
      <c r="J116" s="39"/>
    </row>
    <row r="117" spans="1:10" ht="15.75">
      <c r="A117" s="167" t="s">
        <v>84</v>
      </c>
      <c r="B117" s="167"/>
      <c r="C117" s="167"/>
      <c r="D117" s="167"/>
      <c r="E117" s="167"/>
      <c r="F117" s="41"/>
      <c r="G117" s="42"/>
      <c r="H117" s="42"/>
      <c r="I117" s="43">
        <f>I116/LN(12)</f>
        <v>0.7774531450573916</v>
      </c>
      <c r="J117" s="42"/>
    </row>
    <row r="118" spans="1:10" ht="15.75">
      <c r="A118" s="168" t="s">
        <v>85</v>
      </c>
      <c r="B118" s="168"/>
      <c r="C118" s="168"/>
      <c r="D118" s="168"/>
      <c r="E118" s="168"/>
      <c r="F118" s="44"/>
      <c r="G118" s="45"/>
      <c r="H118" s="45"/>
      <c r="I118" s="46">
        <f>J115</f>
        <v>0.18976799524092802</v>
      </c>
      <c r="J118" s="45"/>
    </row>
    <row r="120" ht="15">
      <c r="A120" t="s">
        <v>161</v>
      </c>
    </row>
    <row r="121" spans="1:10" ht="15">
      <c r="A121" s="72" t="s">
        <v>86</v>
      </c>
      <c r="B121" s="66" t="s">
        <v>6</v>
      </c>
      <c r="C121" s="66" t="s">
        <v>88</v>
      </c>
      <c r="D121" s="66" t="s">
        <v>3</v>
      </c>
      <c r="E121" s="66" t="s">
        <v>65</v>
      </c>
      <c r="F121" s="66" t="s">
        <v>66</v>
      </c>
      <c r="G121" s="67" t="s">
        <v>79</v>
      </c>
      <c r="H121" s="67" t="s">
        <v>81</v>
      </c>
      <c r="I121" s="67" t="s">
        <v>80</v>
      </c>
      <c r="J121" s="67" t="s">
        <v>87</v>
      </c>
    </row>
    <row r="122" spans="1:10" ht="15">
      <c r="A122" s="73">
        <v>1</v>
      </c>
      <c r="B122" s="74" t="s">
        <v>158</v>
      </c>
      <c r="C122" s="68" t="s">
        <v>89</v>
      </c>
      <c r="D122" s="68" t="s">
        <v>21</v>
      </c>
      <c r="E122" s="68" t="s">
        <v>177</v>
      </c>
      <c r="F122" s="75">
        <f>1+1+3+2+1</f>
        <v>8</v>
      </c>
      <c r="G122" s="76">
        <f aca="true" t="shared" si="22" ref="G122:G152">F122/960</f>
        <v>0.008333333333333333</v>
      </c>
      <c r="H122" s="78">
        <f>LN(G122)</f>
        <v>-4.787491742782046</v>
      </c>
      <c r="I122" s="76">
        <f>G122*H122</f>
        <v>-0.03989576452318371</v>
      </c>
      <c r="J122" s="85">
        <f>G122^2</f>
        <v>6.944444444444444E-05</v>
      </c>
    </row>
    <row r="123" spans="1:10" ht="15">
      <c r="A123" s="73">
        <v>2</v>
      </c>
      <c r="B123" s="74" t="s">
        <v>158</v>
      </c>
      <c r="C123" s="68" t="s">
        <v>89</v>
      </c>
      <c r="D123" s="68" t="s">
        <v>21</v>
      </c>
      <c r="E123" s="68" t="s">
        <v>162</v>
      </c>
      <c r="F123" s="75">
        <f>1+0+0+0+0</f>
        <v>1</v>
      </c>
      <c r="G123" s="76">
        <f t="shared" si="22"/>
        <v>0.0010416666666666667</v>
      </c>
      <c r="H123" s="78">
        <f aca="true" t="shared" si="23" ref="H123:H149">LN(G123)</f>
        <v>-6.866933284461882</v>
      </c>
      <c r="I123" s="76">
        <f aca="true" t="shared" si="24" ref="I123:I149">G123*H123</f>
        <v>-0.007153055504647793</v>
      </c>
      <c r="J123" s="82">
        <f aca="true" t="shared" si="25" ref="J123:J149">G123^2</f>
        <v>1.0850694444444444E-06</v>
      </c>
    </row>
    <row r="124" spans="1:10" ht="15">
      <c r="A124" s="73">
        <v>3</v>
      </c>
      <c r="B124" s="75" t="s">
        <v>28</v>
      </c>
      <c r="C124" s="69" t="s">
        <v>89</v>
      </c>
      <c r="D124" s="68" t="s">
        <v>26</v>
      </c>
      <c r="E124" s="68" t="s">
        <v>67</v>
      </c>
      <c r="F124" s="75">
        <f>4+0+13+0+0</f>
        <v>17</v>
      </c>
      <c r="G124" s="76">
        <f>F124/960</f>
        <v>0.017708333333333333</v>
      </c>
      <c r="H124" s="78">
        <f>LN(G124)</f>
        <v>-4.033719940405666</v>
      </c>
      <c r="I124" s="76">
        <f>G124*H124</f>
        <v>-0.071430457278017</v>
      </c>
      <c r="J124" s="82">
        <f>G124^2</f>
        <v>0.0003135850694444444</v>
      </c>
    </row>
    <row r="125" spans="1:10" ht="15">
      <c r="A125" s="73">
        <v>4</v>
      </c>
      <c r="B125" s="74" t="s">
        <v>19</v>
      </c>
      <c r="C125" s="68" t="s">
        <v>89</v>
      </c>
      <c r="D125" s="68" t="s">
        <v>29</v>
      </c>
      <c r="E125" s="69" t="s">
        <v>67</v>
      </c>
      <c r="F125" s="75">
        <f>6+3+7+0+0</f>
        <v>16</v>
      </c>
      <c r="G125" s="76">
        <f t="shared" si="22"/>
        <v>0.016666666666666666</v>
      </c>
      <c r="H125" s="78">
        <f t="shared" si="23"/>
        <v>-4.0943445622221</v>
      </c>
      <c r="I125" s="76">
        <f t="shared" si="24"/>
        <v>-0.06823907603703501</v>
      </c>
      <c r="J125" s="82">
        <f t="shared" si="25"/>
        <v>0.0002777777777777778</v>
      </c>
    </row>
    <row r="126" spans="1:10" ht="15">
      <c r="A126" s="73">
        <v>5</v>
      </c>
      <c r="B126" s="75" t="s">
        <v>7</v>
      </c>
      <c r="C126" s="69" t="s">
        <v>91</v>
      </c>
      <c r="D126" s="69" t="s">
        <v>20</v>
      </c>
      <c r="E126" s="68" t="s">
        <v>165</v>
      </c>
      <c r="F126" s="75">
        <f>7+1+21+4+12+13</f>
        <v>58</v>
      </c>
      <c r="G126" s="76">
        <f t="shared" si="22"/>
        <v>0.06041666666666667</v>
      </c>
      <c r="H126" s="78">
        <f t="shared" si="23"/>
        <v>-2.8064902739154625</v>
      </c>
      <c r="I126" s="76">
        <f t="shared" si="24"/>
        <v>-0.16955878738239252</v>
      </c>
      <c r="J126" s="82">
        <f t="shared" si="25"/>
        <v>0.003650173611111111</v>
      </c>
    </row>
    <row r="127" spans="1:10" ht="15">
      <c r="A127" s="73">
        <v>6</v>
      </c>
      <c r="B127" s="75" t="s">
        <v>7</v>
      </c>
      <c r="C127" s="69" t="s">
        <v>91</v>
      </c>
      <c r="D127" s="69" t="s">
        <v>20</v>
      </c>
      <c r="E127" s="68" t="s">
        <v>166</v>
      </c>
      <c r="F127" s="75">
        <f>0+5+0+0+0</f>
        <v>5</v>
      </c>
      <c r="G127" s="76">
        <f t="shared" si="22"/>
        <v>0.005208333333333333</v>
      </c>
      <c r="H127" s="78">
        <f t="shared" si="23"/>
        <v>-5.2574953720277815</v>
      </c>
      <c r="I127" s="76">
        <f t="shared" si="24"/>
        <v>-0.027382788395978026</v>
      </c>
      <c r="J127" s="82">
        <f t="shared" si="25"/>
        <v>2.712673611111111E-05</v>
      </c>
    </row>
    <row r="128" spans="1:10" ht="15">
      <c r="A128" s="73">
        <v>7</v>
      </c>
      <c r="B128" s="74" t="s">
        <v>7</v>
      </c>
      <c r="C128" s="68" t="s">
        <v>91</v>
      </c>
      <c r="D128" s="69" t="s">
        <v>8</v>
      </c>
      <c r="E128" s="69" t="s">
        <v>167</v>
      </c>
      <c r="F128" s="75">
        <f>10+36+29+16+2</f>
        <v>93</v>
      </c>
      <c r="G128" s="76">
        <f t="shared" si="22"/>
        <v>0.096875</v>
      </c>
      <c r="H128" s="78">
        <f t="shared" si="23"/>
        <v>-2.334333791308626</v>
      </c>
      <c r="I128" s="76">
        <f t="shared" si="24"/>
        <v>-0.22613858603302317</v>
      </c>
      <c r="J128" s="82">
        <f t="shared" si="25"/>
        <v>0.009384765625000001</v>
      </c>
    </row>
    <row r="129" spans="1:10" ht="15">
      <c r="A129" s="73">
        <v>8</v>
      </c>
      <c r="B129" s="74" t="s">
        <v>7</v>
      </c>
      <c r="C129" s="68" t="s">
        <v>91</v>
      </c>
      <c r="D129" s="69" t="s">
        <v>8</v>
      </c>
      <c r="E129" s="69" t="s">
        <v>168</v>
      </c>
      <c r="F129" s="75">
        <f>1+2+0+0+0</f>
        <v>3</v>
      </c>
      <c r="G129" s="76">
        <f t="shared" si="22"/>
        <v>0.003125</v>
      </c>
      <c r="H129" s="78">
        <f t="shared" si="23"/>
        <v>-5.768320995793772</v>
      </c>
      <c r="I129" s="76">
        <f t="shared" si="24"/>
        <v>-0.018026003111855537</v>
      </c>
      <c r="J129" s="82">
        <f t="shared" si="25"/>
        <v>9.765625000000002E-06</v>
      </c>
    </row>
    <row r="130" spans="1:10" ht="15">
      <c r="A130" s="73">
        <v>9</v>
      </c>
      <c r="B130" s="74" t="s">
        <v>7</v>
      </c>
      <c r="C130" s="68" t="s">
        <v>91</v>
      </c>
      <c r="D130" s="69" t="s">
        <v>8</v>
      </c>
      <c r="E130" s="69" t="s">
        <v>169</v>
      </c>
      <c r="F130" s="75">
        <f>52+97+19+13+32</f>
        <v>213</v>
      </c>
      <c r="G130" s="76">
        <f t="shared" si="22"/>
        <v>0.221875</v>
      </c>
      <c r="H130" s="78">
        <f t="shared" si="23"/>
        <v>-1.5056411187524568</v>
      </c>
      <c r="I130" s="76">
        <f t="shared" si="24"/>
        <v>-0.33406412322320134</v>
      </c>
      <c r="J130" s="82">
        <f t="shared" si="25"/>
        <v>0.049228515625</v>
      </c>
    </row>
    <row r="131" spans="1:10" ht="15">
      <c r="A131" s="73">
        <v>10</v>
      </c>
      <c r="B131" s="75" t="s">
        <v>7</v>
      </c>
      <c r="C131" s="69" t="s">
        <v>91</v>
      </c>
      <c r="D131" s="69" t="s">
        <v>8</v>
      </c>
      <c r="E131" s="69" t="s">
        <v>170</v>
      </c>
      <c r="F131" s="75">
        <f>8+59+7+15+2</f>
        <v>91</v>
      </c>
      <c r="G131" s="76">
        <f t="shared" si="22"/>
        <v>0.09479166666666666</v>
      </c>
      <c r="H131" s="78">
        <f>LN(G131)</f>
        <v>-2.356073777945032</v>
      </c>
      <c r="I131" s="76">
        <f>G131*H131</f>
        <v>-0.22333616020103947</v>
      </c>
      <c r="J131" s="82">
        <f>G131^2</f>
        <v>0.008985460069444444</v>
      </c>
    </row>
    <row r="132" spans="1:10" ht="15">
      <c r="A132" s="73">
        <v>11</v>
      </c>
      <c r="B132" s="75" t="s">
        <v>7</v>
      </c>
      <c r="C132" s="68" t="s">
        <v>91</v>
      </c>
      <c r="D132" s="69" t="s">
        <v>8</v>
      </c>
      <c r="E132" s="68" t="s">
        <v>9</v>
      </c>
      <c r="F132" s="75">
        <f>34+13+11+17+36</f>
        <v>111</v>
      </c>
      <c r="G132" s="76">
        <f t="shared" si="22"/>
        <v>0.115625</v>
      </c>
      <c r="H132" s="78">
        <f t="shared" si="23"/>
        <v>-2.1574030831495477</v>
      </c>
      <c r="I132" s="76">
        <f t="shared" si="24"/>
        <v>-0.24944973148916647</v>
      </c>
      <c r="J132" s="82">
        <f t="shared" si="25"/>
        <v>0.013369140625000001</v>
      </c>
    </row>
    <row r="133" spans="1:10" ht="15">
      <c r="A133" s="73">
        <v>12</v>
      </c>
      <c r="B133" s="75" t="s">
        <v>7</v>
      </c>
      <c r="C133" s="68" t="s">
        <v>91</v>
      </c>
      <c r="D133" s="69" t="s">
        <v>8</v>
      </c>
      <c r="E133" s="68" t="s">
        <v>16</v>
      </c>
      <c r="F133" s="75">
        <f>1+2+19+4+4</f>
        <v>30</v>
      </c>
      <c r="G133" s="76">
        <f t="shared" si="22"/>
        <v>0.03125</v>
      </c>
      <c r="H133" s="78">
        <f t="shared" si="23"/>
        <v>-3.4657359027997265</v>
      </c>
      <c r="I133" s="76">
        <f t="shared" si="24"/>
        <v>-0.10830424696249145</v>
      </c>
      <c r="J133" s="82">
        <f t="shared" si="25"/>
        <v>0.0009765625</v>
      </c>
    </row>
    <row r="134" spans="1:10" ht="15">
      <c r="A134" s="73">
        <v>13</v>
      </c>
      <c r="B134" s="75" t="s">
        <v>7</v>
      </c>
      <c r="C134" s="68" t="s">
        <v>91</v>
      </c>
      <c r="D134" s="69" t="s">
        <v>8</v>
      </c>
      <c r="E134" s="68" t="s">
        <v>23</v>
      </c>
      <c r="F134" s="75">
        <f>0+5+0+0+0</f>
        <v>5</v>
      </c>
      <c r="G134" s="76">
        <f t="shared" si="22"/>
        <v>0.005208333333333333</v>
      </c>
      <c r="H134" s="78">
        <f t="shared" si="23"/>
        <v>-5.2574953720277815</v>
      </c>
      <c r="I134" s="76">
        <f t="shared" si="24"/>
        <v>-0.027382788395978026</v>
      </c>
      <c r="J134" s="82">
        <f t="shared" si="25"/>
        <v>2.712673611111111E-05</v>
      </c>
    </row>
    <row r="135" spans="1:10" ht="15">
      <c r="A135" s="73">
        <v>14</v>
      </c>
      <c r="B135" s="75" t="s">
        <v>7</v>
      </c>
      <c r="C135" s="68" t="s">
        <v>91</v>
      </c>
      <c r="D135" s="69" t="s">
        <v>8</v>
      </c>
      <c r="E135" s="68" t="s">
        <v>31</v>
      </c>
      <c r="F135" s="75">
        <f>0+1+0+4+0</f>
        <v>5</v>
      </c>
      <c r="G135" s="76">
        <f t="shared" si="22"/>
        <v>0.005208333333333333</v>
      </c>
      <c r="H135" s="78">
        <f t="shared" si="23"/>
        <v>-5.2574953720277815</v>
      </c>
      <c r="I135" s="76">
        <f t="shared" si="24"/>
        <v>-0.027382788395978026</v>
      </c>
      <c r="J135" s="82">
        <f t="shared" si="25"/>
        <v>2.712673611111111E-05</v>
      </c>
    </row>
    <row r="136" spans="1:10" ht="15">
      <c r="A136" s="73">
        <v>15</v>
      </c>
      <c r="B136" s="75" t="s">
        <v>7</v>
      </c>
      <c r="C136" s="68" t="s">
        <v>91</v>
      </c>
      <c r="D136" s="69" t="s">
        <v>14</v>
      </c>
      <c r="E136" s="68" t="s">
        <v>9</v>
      </c>
      <c r="F136" s="75">
        <f>0+2+0+1+4</f>
        <v>7</v>
      </c>
      <c r="G136" s="76">
        <f t="shared" si="22"/>
        <v>0.007291666666666667</v>
      </c>
      <c r="H136" s="78">
        <f t="shared" si="23"/>
        <v>-4.9210231354065685</v>
      </c>
      <c r="I136" s="76">
        <f t="shared" si="24"/>
        <v>-0.035882460362339566</v>
      </c>
      <c r="J136" s="82">
        <f t="shared" si="25"/>
        <v>5.316840277777778E-05</v>
      </c>
    </row>
    <row r="137" spans="1:10" ht="15">
      <c r="A137" s="73">
        <v>16</v>
      </c>
      <c r="B137" s="75" t="s">
        <v>7</v>
      </c>
      <c r="C137" s="68" t="s">
        <v>91</v>
      </c>
      <c r="D137" s="69" t="s">
        <v>14</v>
      </c>
      <c r="E137" s="68" t="s">
        <v>16</v>
      </c>
      <c r="F137" s="75">
        <f>0+4+0+0+1</f>
        <v>5</v>
      </c>
      <c r="G137" s="76">
        <f t="shared" si="22"/>
        <v>0.005208333333333333</v>
      </c>
      <c r="H137" s="78">
        <f t="shared" si="23"/>
        <v>-5.2574953720277815</v>
      </c>
      <c r="I137" s="76">
        <f t="shared" si="24"/>
        <v>-0.027382788395978026</v>
      </c>
      <c r="J137" s="82">
        <f t="shared" si="25"/>
        <v>2.712673611111111E-05</v>
      </c>
    </row>
    <row r="138" spans="1:10" ht="15">
      <c r="A138" s="73">
        <v>17</v>
      </c>
      <c r="B138" s="75" t="s">
        <v>7</v>
      </c>
      <c r="C138" s="68" t="s">
        <v>91</v>
      </c>
      <c r="D138" s="69" t="s">
        <v>14</v>
      </c>
      <c r="E138" s="68" t="s">
        <v>23</v>
      </c>
      <c r="F138" s="75">
        <f>0+0+1+4+0</f>
        <v>5</v>
      </c>
      <c r="G138" s="76">
        <f t="shared" si="22"/>
        <v>0.005208333333333333</v>
      </c>
      <c r="H138" s="78">
        <f t="shared" si="23"/>
        <v>-5.2574953720277815</v>
      </c>
      <c r="I138" s="76">
        <f t="shared" si="24"/>
        <v>-0.027382788395978026</v>
      </c>
      <c r="J138" s="82">
        <f t="shared" si="25"/>
        <v>2.712673611111111E-05</v>
      </c>
    </row>
    <row r="139" spans="1:10" ht="15">
      <c r="A139" s="73">
        <v>18</v>
      </c>
      <c r="B139" s="75" t="s">
        <v>7</v>
      </c>
      <c r="C139" s="68" t="s">
        <v>91</v>
      </c>
      <c r="D139" s="69" t="s">
        <v>14</v>
      </c>
      <c r="E139" s="68" t="s">
        <v>31</v>
      </c>
      <c r="F139" s="75">
        <f>0+13+0+0+0</f>
        <v>13</v>
      </c>
      <c r="G139" s="76">
        <f t="shared" si="22"/>
        <v>0.013541666666666667</v>
      </c>
      <c r="H139" s="78">
        <f t="shared" si="23"/>
        <v>-4.301983927000345</v>
      </c>
      <c r="I139" s="76">
        <f t="shared" si="24"/>
        <v>-0.05825603234479634</v>
      </c>
      <c r="J139" s="82">
        <f t="shared" si="25"/>
        <v>0.00018337673611111113</v>
      </c>
    </row>
    <row r="140" spans="1:10" ht="15">
      <c r="A140" s="73">
        <v>19</v>
      </c>
      <c r="B140" s="75" t="s">
        <v>7</v>
      </c>
      <c r="C140" s="68" t="s">
        <v>91</v>
      </c>
      <c r="D140" s="69" t="s">
        <v>12</v>
      </c>
      <c r="E140" s="69" t="s">
        <v>171</v>
      </c>
      <c r="F140" s="75">
        <f>0+3+2+0+0</f>
        <v>5</v>
      </c>
      <c r="G140" s="76">
        <f t="shared" si="22"/>
        <v>0.005208333333333333</v>
      </c>
      <c r="H140" s="78">
        <f t="shared" si="23"/>
        <v>-5.2574953720277815</v>
      </c>
      <c r="I140" s="76">
        <f t="shared" si="24"/>
        <v>-0.027382788395978026</v>
      </c>
      <c r="J140" s="82">
        <f t="shared" si="25"/>
        <v>2.712673611111111E-05</v>
      </c>
    </row>
    <row r="141" spans="1:10" ht="15">
      <c r="A141" s="73">
        <v>20</v>
      </c>
      <c r="B141" s="75" t="s">
        <v>7</v>
      </c>
      <c r="C141" s="68" t="s">
        <v>91</v>
      </c>
      <c r="D141" s="69" t="s">
        <v>12</v>
      </c>
      <c r="E141" s="69" t="s">
        <v>172</v>
      </c>
      <c r="F141" s="75">
        <f>16+10+16+34+26</f>
        <v>102</v>
      </c>
      <c r="G141" s="76">
        <f t="shared" si="22"/>
        <v>0.10625</v>
      </c>
      <c r="H141" s="78">
        <f t="shared" si="23"/>
        <v>-2.241960471177611</v>
      </c>
      <c r="I141" s="76">
        <f t="shared" si="24"/>
        <v>-0.23820830006262114</v>
      </c>
      <c r="J141" s="82">
        <f t="shared" si="25"/>
        <v>0.011289062499999999</v>
      </c>
    </row>
    <row r="142" spans="1:10" ht="15">
      <c r="A142" s="73">
        <v>21</v>
      </c>
      <c r="B142" s="75" t="s">
        <v>7</v>
      </c>
      <c r="C142" s="68" t="s">
        <v>91</v>
      </c>
      <c r="D142" s="69" t="s">
        <v>36</v>
      </c>
      <c r="E142" s="68" t="s">
        <v>67</v>
      </c>
      <c r="F142" s="75">
        <f>4+4+0+0+0</f>
        <v>8</v>
      </c>
      <c r="G142" s="76">
        <f t="shared" si="22"/>
        <v>0.008333333333333333</v>
      </c>
      <c r="H142" s="78">
        <f t="shared" si="23"/>
        <v>-4.787491742782046</v>
      </c>
      <c r="I142" s="76">
        <f t="shared" si="24"/>
        <v>-0.03989576452318371</v>
      </c>
      <c r="J142" s="82">
        <f t="shared" si="25"/>
        <v>6.944444444444444E-05</v>
      </c>
    </row>
    <row r="143" spans="1:10" ht="15">
      <c r="A143" s="73">
        <v>22</v>
      </c>
      <c r="B143" s="74" t="s">
        <v>159</v>
      </c>
      <c r="C143" s="68" t="s">
        <v>96</v>
      </c>
      <c r="D143" s="68" t="s">
        <v>35</v>
      </c>
      <c r="E143" s="70" t="s">
        <v>173</v>
      </c>
      <c r="F143" s="75">
        <f>2+0+0+0+0</f>
        <v>2</v>
      </c>
      <c r="G143" s="76">
        <f t="shared" si="22"/>
        <v>0.0020833333333333333</v>
      </c>
      <c r="H143" s="78">
        <f t="shared" si="23"/>
        <v>-6.173786103901937</v>
      </c>
      <c r="I143" s="76">
        <f t="shared" si="24"/>
        <v>-0.012862054383129035</v>
      </c>
      <c r="J143" s="82">
        <f t="shared" si="25"/>
        <v>4.340277777777778E-06</v>
      </c>
    </row>
    <row r="144" spans="1:10" ht="15">
      <c r="A144" s="73">
        <v>23</v>
      </c>
      <c r="B144" s="75" t="s">
        <v>28</v>
      </c>
      <c r="C144" s="69" t="s">
        <v>92</v>
      </c>
      <c r="D144" s="69" t="s">
        <v>59</v>
      </c>
      <c r="E144" s="69" t="s">
        <v>67</v>
      </c>
      <c r="F144" s="75">
        <f>0+1+0+0+0</f>
        <v>1</v>
      </c>
      <c r="G144" s="76">
        <f t="shared" si="22"/>
        <v>0.0010416666666666667</v>
      </c>
      <c r="H144" s="78">
        <f t="shared" si="23"/>
        <v>-6.866933284461882</v>
      </c>
      <c r="I144" s="76">
        <f t="shared" si="24"/>
        <v>-0.007153055504647793</v>
      </c>
      <c r="J144" s="82">
        <f t="shared" si="25"/>
        <v>1.0850694444444444E-06</v>
      </c>
    </row>
    <row r="145" spans="1:10" ht="15">
      <c r="A145" s="73">
        <v>24</v>
      </c>
      <c r="B145" s="75" t="s">
        <v>7</v>
      </c>
      <c r="C145" s="69" t="s">
        <v>94</v>
      </c>
      <c r="D145" s="69" t="s">
        <v>57</v>
      </c>
      <c r="E145" s="69" t="s">
        <v>174</v>
      </c>
      <c r="F145" s="75">
        <f>0+3+4+0+0</f>
        <v>7</v>
      </c>
      <c r="G145" s="76">
        <f t="shared" si="22"/>
        <v>0.007291666666666667</v>
      </c>
      <c r="H145" s="78">
        <f t="shared" si="23"/>
        <v>-4.9210231354065685</v>
      </c>
      <c r="I145" s="76">
        <f t="shared" si="24"/>
        <v>-0.035882460362339566</v>
      </c>
      <c r="J145" s="82">
        <f t="shared" si="25"/>
        <v>5.316840277777778E-05</v>
      </c>
    </row>
    <row r="146" spans="1:10" ht="15">
      <c r="A146" s="73">
        <v>25</v>
      </c>
      <c r="B146" s="73" t="s">
        <v>28</v>
      </c>
      <c r="C146" s="69" t="s">
        <v>95</v>
      </c>
      <c r="D146" s="69" t="s">
        <v>25</v>
      </c>
      <c r="E146" s="69" t="s">
        <v>175</v>
      </c>
      <c r="F146" s="75">
        <f>1+4+5+0+0</f>
        <v>10</v>
      </c>
      <c r="G146" s="76">
        <f t="shared" si="22"/>
        <v>0.010416666666666666</v>
      </c>
      <c r="H146" s="78">
        <f t="shared" si="23"/>
        <v>-4.564348191467836</v>
      </c>
      <c r="I146" s="76">
        <f t="shared" si="24"/>
        <v>-0.04754529366112329</v>
      </c>
      <c r="J146" s="82">
        <f t="shared" si="25"/>
        <v>0.00010850694444444444</v>
      </c>
    </row>
    <row r="147" spans="1:10" ht="15">
      <c r="A147" s="73">
        <v>26</v>
      </c>
      <c r="B147" s="74" t="s">
        <v>28</v>
      </c>
      <c r="C147" s="69" t="s">
        <v>95</v>
      </c>
      <c r="D147" s="69" t="s">
        <v>25</v>
      </c>
      <c r="E147" s="69" t="s">
        <v>67</v>
      </c>
      <c r="F147" s="75">
        <f>1+0+0+2+0</f>
        <v>3</v>
      </c>
      <c r="G147" s="76">
        <f t="shared" si="22"/>
        <v>0.003125</v>
      </c>
      <c r="H147" s="78">
        <f t="shared" si="23"/>
        <v>-5.768320995793772</v>
      </c>
      <c r="I147" s="76">
        <f t="shared" si="24"/>
        <v>-0.018026003111855537</v>
      </c>
      <c r="J147" s="82">
        <f t="shared" si="25"/>
        <v>9.765625000000002E-06</v>
      </c>
    </row>
    <row r="148" spans="1:10" ht="15">
      <c r="A148" s="73">
        <v>27</v>
      </c>
      <c r="B148" s="73" t="s">
        <v>7</v>
      </c>
      <c r="C148" s="69" t="s">
        <v>93</v>
      </c>
      <c r="D148" s="69" t="s">
        <v>78</v>
      </c>
      <c r="E148" s="68" t="s">
        <v>67</v>
      </c>
      <c r="F148" s="75">
        <f>3+0+0+0+0</f>
        <v>3</v>
      </c>
      <c r="G148" s="76">
        <f t="shared" si="22"/>
        <v>0.003125</v>
      </c>
      <c r="H148" s="78">
        <f t="shared" si="23"/>
        <v>-5.768320995793772</v>
      </c>
      <c r="I148" s="76">
        <f t="shared" si="24"/>
        <v>-0.018026003111855537</v>
      </c>
      <c r="J148" s="82">
        <f t="shared" si="25"/>
        <v>9.765625000000002E-06</v>
      </c>
    </row>
    <row r="149" spans="1:10" ht="15">
      <c r="A149" s="73">
        <v>28</v>
      </c>
      <c r="B149" s="73" t="s">
        <v>7</v>
      </c>
      <c r="C149" s="69" t="s">
        <v>93</v>
      </c>
      <c r="D149" s="69" t="s">
        <v>11</v>
      </c>
      <c r="E149" s="69" t="s">
        <v>176</v>
      </c>
      <c r="F149" s="75">
        <f>7+0+12+9+3</f>
        <v>31</v>
      </c>
      <c r="G149" s="76">
        <f t="shared" si="22"/>
        <v>0.03229166666666667</v>
      </c>
      <c r="H149" s="78">
        <f t="shared" si="23"/>
        <v>-3.4329460799767357</v>
      </c>
      <c r="I149" s="76">
        <f t="shared" si="24"/>
        <v>-0.11085555049924876</v>
      </c>
      <c r="J149" s="82">
        <f t="shared" si="25"/>
        <v>0.0010427517361111113</v>
      </c>
    </row>
    <row r="150" spans="1:10" ht="15">
      <c r="A150" s="73">
        <v>29</v>
      </c>
      <c r="B150" s="73" t="s">
        <v>7</v>
      </c>
      <c r="C150" s="69" t="s">
        <v>93</v>
      </c>
      <c r="D150" s="69" t="s">
        <v>11</v>
      </c>
      <c r="E150" s="69" t="s">
        <v>67</v>
      </c>
      <c r="F150" s="75">
        <f>10+1+9+28+41</f>
        <v>89</v>
      </c>
      <c r="G150" s="76">
        <f>F150/960</f>
        <v>0.09270833333333334</v>
      </c>
      <c r="H150" s="78">
        <f>LN(G150)</f>
        <v>-2.378296914729742</v>
      </c>
      <c r="I150" s="76">
        <f>G150*H150</f>
        <v>-0.22048794313640316</v>
      </c>
      <c r="J150" s="82">
        <f>G150^2</f>
        <v>0.008594835069444445</v>
      </c>
    </row>
    <row r="151" spans="1:10" ht="15">
      <c r="A151" s="73">
        <v>30</v>
      </c>
      <c r="B151" s="75" t="s">
        <v>19</v>
      </c>
      <c r="C151" s="69" t="s">
        <v>164</v>
      </c>
      <c r="D151" s="69" t="s">
        <v>163</v>
      </c>
      <c r="E151" s="69" t="s">
        <v>67</v>
      </c>
      <c r="F151" s="75">
        <f>0+0+13+0+0</f>
        <v>13</v>
      </c>
      <c r="G151" s="76">
        <f>F151/960</f>
        <v>0.013541666666666667</v>
      </c>
      <c r="H151" s="78">
        <f>LN(G151)</f>
        <v>-4.301983927000345</v>
      </c>
      <c r="I151" s="76">
        <f>G151*H151</f>
        <v>-0.05825603234479634</v>
      </c>
      <c r="J151" s="82">
        <f>G151^2</f>
        <v>0.00018337673611111113</v>
      </c>
    </row>
    <row r="152" spans="1:10" ht="15">
      <c r="A152" s="143"/>
      <c r="B152" s="175" t="s">
        <v>82</v>
      </c>
      <c r="C152" s="175"/>
      <c r="D152" s="175"/>
      <c r="E152" s="175"/>
      <c r="F152" s="143">
        <f>SUM(F122:F151)</f>
        <v>960</v>
      </c>
      <c r="G152" s="77">
        <f t="shared" si="22"/>
        <v>1</v>
      </c>
      <c r="H152" s="79">
        <f>SUM(H122:H150)</f>
        <v>-127.84789568360182</v>
      </c>
      <c r="I152" s="79">
        <f>SUM(I122:I150)</f>
        <v>-2.5229736431854652</v>
      </c>
      <c r="J152" s="79">
        <f>SUM(J122:J150)</f>
        <v>0.10784830729166665</v>
      </c>
    </row>
    <row r="153" spans="1:10" ht="15">
      <c r="A153" s="176" t="s">
        <v>83</v>
      </c>
      <c r="B153" s="176"/>
      <c r="C153" s="176"/>
      <c r="D153" s="176"/>
      <c r="E153" s="176"/>
      <c r="F153" s="140"/>
      <c r="G153" s="140"/>
      <c r="H153" s="140"/>
      <c r="I153" s="80">
        <f>-(I152)</f>
        <v>2.5229736431854652</v>
      </c>
      <c r="J153" s="140"/>
    </row>
    <row r="154" spans="1:10" ht="15">
      <c r="A154" s="173" t="s">
        <v>84</v>
      </c>
      <c r="B154" s="173"/>
      <c r="C154" s="173"/>
      <c r="D154" s="173"/>
      <c r="E154" s="173"/>
      <c r="F154" s="141"/>
      <c r="G154" s="141"/>
      <c r="H154" s="141"/>
      <c r="I154" s="147">
        <f>I153/LN(30)</f>
        <v>0.7417898346001005</v>
      </c>
      <c r="J154" s="141"/>
    </row>
    <row r="155" spans="1:10" ht="15">
      <c r="A155" s="174" t="s">
        <v>85</v>
      </c>
      <c r="B155" s="174"/>
      <c r="C155" s="174"/>
      <c r="D155" s="174"/>
      <c r="E155" s="174"/>
      <c r="F155" s="142"/>
      <c r="G155" s="142"/>
      <c r="H155" s="142"/>
      <c r="I155" s="146">
        <v>0.11</v>
      </c>
      <c r="J155" s="142"/>
    </row>
  </sheetData>
  <mergeCells count="24">
    <mergeCell ref="A54:E54"/>
    <mergeCell ref="A55:E55"/>
    <mergeCell ref="A75:E75"/>
    <mergeCell ref="A96:E96"/>
    <mergeCell ref="A97:E97"/>
    <mergeCell ref="A23:E23"/>
    <mergeCell ref="A24:E24"/>
    <mergeCell ref="A25:E25"/>
    <mergeCell ref="A26:E26"/>
    <mergeCell ref="A53:E53"/>
    <mergeCell ref="A154:E154"/>
    <mergeCell ref="A155:E155"/>
    <mergeCell ref="A77:E77"/>
    <mergeCell ref="A78:E78"/>
    <mergeCell ref="A56:E56"/>
    <mergeCell ref="A116:E116"/>
    <mergeCell ref="A76:E76"/>
    <mergeCell ref="A98:E98"/>
    <mergeCell ref="A99:E99"/>
    <mergeCell ref="A115:E115"/>
    <mergeCell ref="A153:E153"/>
    <mergeCell ref="A117:E117"/>
    <mergeCell ref="A118:E118"/>
    <mergeCell ref="B152:E152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W34"/>
  <sheetViews>
    <sheetView workbookViewId="0" topLeftCell="I5">
      <selection activeCell="P17" sqref="P17"/>
    </sheetView>
  </sheetViews>
  <sheetFormatPr defaultColWidth="9.140625" defaultRowHeight="15"/>
  <cols>
    <col min="2" max="2" width="12.00390625" style="0" customWidth="1"/>
    <col min="9" max="9" width="18.57421875" style="0" customWidth="1"/>
    <col min="17" max="17" width="15.7109375" style="0" customWidth="1"/>
  </cols>
  <sheetData>
    <row r="2" spans="3:23" ht="15">
      <c r="C2" t="s">
        <v>106</v>
      </c>
      <c r="D2" t="s">
        <v>107</v>
      </c>
      <c r="E2" t="s">
        <v>109</v>
      </c>
      <c r="F2" t="s">
        <v>110</v>
      </c>
      <c r="G2" t="s">
        <v>111</v>
      </c>
      <c r="H2" t="s">
        <v>145</v>
      </c>
      <c r="R2" t="s">
        <v>106</v>
      </c>
      <c r="S2" t="s">
        <v>107</v>
      </c>
      <c r="T2" t="s">
        <v>109</v>
      </c>
      <c r="U2" t="s">
        <v>110</v>
      </c>
      <c r="V2" t="s">
        <v>111</v>
      </c>
      <c r="W2" t="s">
        <v>147</v>
      </c>
    </row>
    <row r="3" spans="2:23" ht="15">
      <c r="B3" s="68" t="s">
        <v>101</v>
      </c>
      <c r="C3" s="88">
        <f>1/960</f>
        <v>0.0010416666666666667</v>
      </c>
      <c r="D3" s="88">
        <f>1/960</f>
        <v>0.0010416666666666667</v>
      </c>
      <c r="E3" s="88">
        <f>3/960</f>
        <v>0.003125</v>
      </c>
      <c r="F3" s="88">
        <f>2/960</f>
        <v>0.0020833333333333333</v>
      </c>
      <c r="G3" s="88">
        <f>1/960</f>
        <v>0.0010416666666666667</v>
      </c>
      <c r="H3" s="88">
        <f>SUM(C3:G3)</f>
        <v>0.008333333333333333</v>
      </c>
      <c r="I3" s="69"/>
      <c r="J3" t="s">
        <v>106</v>
      </c>
      <c r="K3" t="s">
        <v>107</v>
      </c>
      <c r="L3" t="s">
        <v>109</v>
      </c>
      <c r="M3" t="s">
        <v>110</v>
      </c>
      <c r="N3" t="s">
        <v>111</v>
      </c>
      <c r="O3" t="s">
        <v>147</v>
      </c>
      <c r="Q3" s="151" t="s">
        <v>18</v>
      </c>
      <c r="R3" s="88">
        <v>0.05416666666666667</v>
      </c>
      <c r="S3" s="88">
        <v>0.10104166666666667</v>
      </c>
      <c r="T3" s="88">
        <v>0.019791666666666666</v>
      </c>
      <c r="U3" s="88">
        <v>0.013541666666666667</v>
      </c>
      <c r="V3" s="88">
        <v>0.03333333333333333</v>
      </c>
      <c r="W3" s="88">
        <v>0.221875</v>
      </c>
    </row>
    <row r="4" spans="2:23" ht="15">
      <c r="B4" s="68" t="s">
        <v>112</v>
      </c>
      <c r="C4" s="88">
        <f>1/960</f>
        <v>0.0010416666666666667</v>
      </c>
      <c r="D4" s="88">
        <v>0</v>
      </c>
      <c r="E4" s="88">
        <v>0</v>
      </c>
      <c r="F4" s="88">
        <v>0</v>
      </c>
      <c r="G4" s="88">
        <v>0</v>
      </c>
      <c r="H4" s="88">
        <f aca="true" t="shared" si="0" ref="H4:H33">SUM(C4:G4)</f>
        <v>0.0010416666666666667</v>
      </c>
      <c r="I4" s="151" t="s">
        <v>30</v>
      </c>
      <c r="J4" s="88">
        <f>8/960</f>
        <v>0.008333333333333333</v>
      </c>
      <c r="K4" s="88">
        <f>59/960</f>
        <v>0.06145833333333333</v>
      </c>
      <c r="L4" s="88">
        <f>7/960</f>
        <v>0.007291666666666667</v>
      </c>
      <c r="M4" s="88">
        <f>15/960</f>
        <v>0.015625</v>
      </c>
      <c r="N4" s="88">
        <f>2/960</f>
        <v>0.0020833333333333333</v>
      </c>
      <c r="O4" s="88">
        <f>SUM(J4:N4)</f>
        <v>0.09479166666666668</v>
      </c>
      <c r="Q4" s="152" t="s">
        <v>183</v>
      </c>
      <c r="R4" s="88">
        <v>0.035416666666666666</v>
      </c>
      <c r="S4" s="88">
        <v>0.013541666666666667</v>
      </c>
      <c r="T4" s="88">
        <v>0.011458333333333333</v>
      </c>
      <c r="U4" s="88">
        <v>0.017708333333333333</v>
      </c>
      <c r="V4" s="88">
        <v>0.0375</v>
      </c>
      <c r="W4" s="88">
        <v>0.115625</v>
      </c>
    </row>
    <row r="5" spans="2:23" ht="15">
      <c r="B5" s="69" t="s">
        <v>64</v>
      </c>
      <c r="C5" s="88">
        <f>6/960</f>
        <v>0.00625</v>
      </c>
      <c r="D5" s="88">
        <f>3/960</f>
        <v>0.003125</v>
      </c>
      <c r="E5" s="88">
        <f>7/960</f>
        <v>0.007291666666666667</v>
      </c>
      <c r="F5" s="88">
        <v>0</v>
      </c>
      <c r="G5" s="88">
        <v>0</v>
      </c>
      <c r="H5" s="88">
        <f t="shared" si="0"/>
        <v>0.01666666666666667</v>
      </c>
      <c r="I5" s="151" t="s">
        <v>37</v>
      </c>
      <c r="J5" s="88">
        <f>10/960</f>
        <v>0.010416666666666666</v>
      </c>
      <c r="K5" s="88">
        <f>36/960</f>
        <v>0.0375</v>
      </c>
      <c r="L5" s="88">
        <f>29/960</f>
        <v>0.030208333333333334</v>
      </c>
      <c r="M5" s="88">
        <f>16/960</f>
        <v>0.016666666666666666</v>
      </c>
      <c r="N5" s="88">
        <f>2/960</f>
        <v>0.0020833333333333333</v>
      </c>
      <c r="O5" s="88">
        <f>SUM(J5:N5)</f>
        <v>0.096875</v>
      </c>
      <c r="Q5" s="151" t="s">
        <v>184</v>
      </c>
      <c r="R5" s="88">
        <v>0.027083333333333334</v>
      </c>
      <c r="S5" s="88">
        <v>0.035416666666666666</v>
      </c>
      <c r="T5" s="88">
        <v>0.016666666666666666</v>
      </c>
      <c r="U5" s="88">
        <v>0.010416666666666666</v>
      </c>
      <c r="V5" s="88">
        <v>0.016666666666666666</v>
      </c>
      <c r="W5" s="88">
        <v>0.10625</v>
      </c>
    </row>
    <row r="6" spans="2:23" ht="15">
      <c r="B6" s="69" t="s">
        <v>102</v>
      </c>
      <c r="C6" s="88">
        <v>0</v>
      </c>
      <c r="D6" s="88">
        <f>3/960</f>
        <v>0.003125</v>
      </c>
      <c r="E6" s="88">
        <f>10/960</f>
        <v>0.010416666666666666</v>
      </c>
      <c r="F6" s="88">
        <v>0</v>
      </c>
      <c r="G6" s="88">
        <v>0</v>
      </c>
      <c r="H6" s="88">
        <f t="shared" si="0"/>
        <v>0.013541666666666667</v>
      </c>
      <c r="I6" s="151" t="s">
        <v>13</v>
      </c>
      <c r="J6" s="88">
        <f>26/960</f>
        <v>0.027083333333333334</v>
      </c>
      <c r="K6" s="88">
        <f>34/960</f>
        <v>0.035416666666666666</v>
      </c>
      <c r="L6" s="88">
        <f>16/960</f>
        <v>0.016666666666666666</v>
      </c>
      <c r="M6" s="88">
        <f>10/960</f>
        <v>0.010416666666666666</v>
      </c>
      <c r="N6" s="88">
        <f>16/960</f>
        <v>0.016666666666666666</v>
      </c>
      <c r="O6" s="88">
        <f>SUM(J6:N6)</f>
        <v>0.10625</v>
      </c>
      <c r="Q6" s="151" t="s">
        <v>185</v>
      </c>
      <c r="R6" s="88">
        <v>0.010416666666666666</v>
      </c>
      <c r="S6" s="88">
        <v>0.0375</v>
      </c>
      <c r="T6" s="88">
        <v>0.030208333333333334</v>
      </c>
      <c r="U6" s="88">
        <v>0.016666666666666666</v>
      </c>
      <c r="V6" s="88">
        <v>0.0020833333333333333</v>
      </c>
      <c r="W6" s="88">
        <v>0.096875</v>
      </c>
    </row>
    <row r="7" spans="2:23" ht="15">
      <c r="B7" s="68" t="s">
        <v>113</v>
      </c>
      <c r="C7" s="88">
        <f>4/960</f>
        <v>0.004166666666666667</v>
      </c>
      <c r="D7" s="88">
        <v>0</v>
      </c>
      <c r="E7" s="88">
        <f>13/960</f>
        <v>0.013541666666666667</v>
      </c>
      <c r="F7" s="88">
        <v>0</v>
      </c>
      <c r="G7" s="88">
        <v>0</v>
      </c>
      <c r="H7" s="88">
        <f t="shared" si="0"/>
        <v>0.017708333333333333</v>
      </c>
      <c r="I7" s="152" t="s">
        <v>178</v>
      </c>
      <c r="J7" s="88">
        <f>34/960</f>
        <v>0.035416666666666666</v>
      </c>
      <c r="K7" s="88">
        <f>13/960</f>
        <v>0.013541666666666667</v>
      </c>
      <c r="L7" s="88">
        <f>11/960</f>
        <v>0.011458333333333333</v>
      </c>
      <c r="M7" s="88">
        <f>17/960</f>
        <v>0.017708333333333333</v>
      </c>
      <c r="N7" s="88">
        <f>36/960</f>
        <v>0.0375</v>
      </c>
      <c r="O7" s="88">
        <f>SUM(J7:N7)</f>
        <v>0.115625</v>
      </c>
      <c r="Q7" s="151" t="s">
        <v>186</v>
      </c>
      <c r="R7" s="88">
        <v>0.008333333333333333</v>
      </c>
      <c r="S7" s="88">
        <v>0.06145833333333333</v>
      </c>
      <c r="T7" s="88">
        <v>0.007291666666666667</v>
      </c>
      <c r="U7" s="88">
        <v>0.015625</v>
      </c>
      <c r="V7" s="88">
        <v>0.0020833333333333333</v>
      </c>
      <c r="W7" s="88">
        <v>0.09479166666666668</v>
      </c>
    </row>
    <row r="8" spans="2:23" ht="15">
      <c r="B8" s="69" t="s">
        <v>114</v>
      </c>
      <c r="C8" s="88">
        <v>0</v>
      </c>
      <c r="D8" s="88">
        <v>0</v>
      </c>
      <c r="E8" s="88">
        <f>13/960</f>
        <v>0.013541666666666667</v>
      </c>
      <c r="F8" s="88">
        <v>0</v>
      </c>
      <c r="G8" s="88">
        <v>0</v>
      </c>
      <c r="H8" s="88">
        <f t="shared" si="0"/>
        <v>0.013541666666666667</v>
      </c>
      <c r="I8" s="151" t="s">
        <v>18</v>
      </c>
      <c r="J8" s="88">
        <f>52/960</f>
        <v>0.05416666666666667</v>
      </c>
      <c r="K8" s="88">
        <f>97/960</f>
        <v>0.10104166666666667</v>
      </c>
      <c r="L8" s="88">
        <f>19/960</f>
        <v>0.019791666666666666</v>
      </c>
      <c r="M8" s="88">
        <f>13/960</f>
        <v>0.013541666666666667</v>
      </c>
      <c r="N8" s="88">
        <f>32/960</f>
        <v>0.03333333333333333</v>
      </c>
      <c r="O8" s="88">
        <f>SUM(J8:N8)</f>
        <v>0.221875</v>
      </c>
      <c r="Q8" s="68" t="s">
        <v>157</v>
      </c>
      <c r="R8" s="89">
        <v>0.12708333333333333</v>
      </c>
      <c r="S8" s="89">
        <v>0.12083333333333335</v>
      </c>
      <c r="T8" s="89">
        <v>0.15208333333333332</v>
      </c>
      <c r="U8" s="89">
        <v>0.037500000000000006</v>
      </c>
      <c r="V8" s="89">
        <v>0.05104166666666666</v>
      </c>
      <c r="W8" s="89">
        <v>0.4885416666666667</v>
      </c>
    </row>
    <row r="9" spans="2:15" ht="15">
      <c r="B9" s="68" t="s">
        <v>103</v>
      </c>
      <c r="C9" s="88">
        <f>7/960</f>
        <v>0.007291666666666667</v>
      </c>
      <c r="D9" s="88">
        <f>1/960</f>
        <v>0.0010416666666666667</v>
      </c>
      <c r="E9" s="88">
        <f>21/960</f>
        <v>0.021875</v>
      </c>
      <c r="F9" s="88">
        <f>4/960</f>
        <v>0.004166666666666667</v>
      </c>
      <c r="G9" s="88">
        <f>12/960</f>
        <v>0.0125</v>
      </c>
      <c r="H9" s="88">
        <f t="shared" si="0"/>
        <v>0.046875</v>
      </c>
      <c r="I9" s="68" t="s">
        <v>157</v>
      </c>
      <c r="J9" s="89">
        <f aca="true" t="shared" si="1" ref="J9:O9">SUM(C3:C10,C12,C16,C16:C23,C25:C33,C33)</f>
        <v>0.12708333333333333</v>
      </c>
      <c r="K9" s="89">
        <f t="shared" si="1"/>
        <v>0.12083333333333335</v>
      </c>
      <c r="L9" s="89">
        <f t="shared" si="1"/>
        <v>0.15208333333333332</v>
      </c>
      <c r="M9" s="89">
        <f t="shared" si="1"/>
        <v>0.037500000000000006</v>
      </c>
      <c r="N9" s="89">
        <f t="shared" si="1"/>
        <v>0.05104166666666666</v>
      </c>
      <c r="O9" s="89">
        <f t="shared" si="1"/>
        <v>0.4885416666666667</v>
      </c>
    </row>
    <row r="10" spans="2:15" ht="15">
      <c r="B10" s="68" t="s">
        <v>104</v>
      </c>
      <c r="C10" s="88">
        <v>0</v>
      </c>
      <c r="D10" s="88">
        <f>5/960</f>
        <v>0.005208333333333333</v>
      </c>
      <c r="E10" s="88">
        <v>0</v>
      </c>
      <c r="F10" s="88">
        <v>0</v>
      </c>
      <c r="G10" s="88">
        <v>0</v>
      </c>
      <c r="H10" s="88">
        <f t="shared" si="0"/>
        <v>0.005208333333333333</v>
      </c>
      <c r="I10" s="69"/>
      <c r="J10" s="88"/>
      <c r="K10" s="88"/>
      <c r="L10" s="88"/>
      <c r="M10" s="88"/>
      <c r="N10" s="88"/>
      <c r="O10" s="88"/>
    </row>
    <row r="11" spans="2:15" ht="15">
      <c r="B11" s="69" t="s">
        <v>37</v>
      </c>
      <c r="C11" s="88">
        <f>10/960</f>
        <v>0.010416666666666666</v>
      </c>
      <c r="D11" s="88">
        <f>36/960</f>
        <v>0.0375</v>
      </c>
      <c r="E11" s="88">
        <f>29/960</f>
        <v>0.030208333333333334</v>
      </c>
      <c r="F11" s="88">
        <f>16/960</f>
        <v>0.016666666666666666</v>
      </c>
      <c r="G11" s="88">
        <f>2/960</f>
        <v>0.0020833333333333333</v>
      </c>
      <c r="H11" s="88">
        <f t="shared" si="0"/>
        <v>0.096875</v>
      </c>
      <c r="I11" s="69"/>
      <c r="J11" s="88"/>
      <c r="K11" s="88"/>
      <c r="L11" s="88"/>
      <c r="M11" s="88"/>
      <c r="N11" s="88"/>
      <c r="O11" s="88"/>
    </row>
    <row r="12" spans="2:8" ht="15">
      <c r="B12" s="69" t="s">
        <v>34</v>
      </c>
      <c r="C12" s="88">
        <f>1/960</f>
        <v>0.0010416666666666667</v>
      </c>
      <c r="D12" s="88">
        <f>2/960</f>
        <v>0.0020833333333333333</v>
      </c>
      <c r="E12" s="88">
        <v>0</v>
      </c>
      <c r="F12" s="88">
        <v>0</v>
      </c>
      <c r="G12" s="88">
        <v>0</v>
      </c>
      <c r="H12" s="88">
        <f t="shared" si="0"/>
        <v>0.003125</v>
      </c>
    </row>
    <row r="13" spans="2:8" ht="15">
      <c r="B13" s="69" t="s">
        <v>18</v>
      </c>
      <c r="C13" s="88">
        <f>52/960</f>
        <v>0.05416666666666667</v>
      </c>
      <c r="D13" s="88">
        <f>97/960</f>
        <v>0.10104166666666667</v>
      </c>
      <c r="E13" s="88">
        <f>19/960</f>
        <v>0.019791666666666666</v>
      </c>
      <c r="F13" s="88">
        <f>13/960</f>
        <v>0.013541666666666667</v>
      </c>
      <c r="G13" s="88">
        <f>32/960</f>
        <v>0.03333333333333333</v>
      </c>
      <c r="H13" s="88">
        <f t="shared" si="0"/>
        <v>0.221875</v>
      </c>
    </row>
    <row r="14" spans="2:8" ht="15">
      <c r="B14" s="69" t="s">
        <v>30</v>
      </c>
      <c r="C14" s="88">
        <f>8/960</f>
        <v>0.008333333333333333</v>
      </c>
      <c r="D14" s="88">
        <f>59/960</f>
        <v>0.06145833333333333</v>
      </c>
      <c r="E14" s="88">
        <f>7/960</f>
        <v>0.007291666666666667</v>
      </c>
      <c r="F14" s="88">
        <f>15/960</f>
        <v>0.015625</v>
      </c>
      <c r="G14" s="88">
        <f>2/960</f>
        <v>0.0020833333333333333</v>
      </c>
      <c r="H14" s="88">
        <f t="shared" si="0"/>
        <v>0.09479166666666668</v>
      </c>
    </row>
    <row r="15" spans="2:8" ht="15">
      <c r="B15" s="68" t="s">
        <v>68</v>
      </c>
      <c r="C15" s="88">
        <f>34/960</f>
        <v>0.035416666666666666</v>
      </c>
      <c r="D15" s="88">
        <f>13/960</f>
        <v>0.013541666666666667</v>
      </c>
      <c r="E15" s="88">
        <f>11/960</f>
        <v>0.011458333333333333</v>
      </c>
      <c r="F15" s="88">
        <f>17/960</f>
        <v>0.017708333333333333</v>
      </c>
      <c r="G15" s="88">
        <f>36/960</f>
        <v>0.0375</v>
      </c>
      <c r="H15" s="88">
        <f t="shared" si="0"/>
        <v>0.115625</v>
      </c>
    </row>
    <row r="16" spans="2:8" ht="15">
      <c r="B16" s="68" t="s">
        <v>115</v>
      </c>
      <c r="C16" s="88">
        <f>1/960</f>
        <v>0.0010416666666666667</v>
      </c>
      <c r="D16" s="88">
        <f>2/960</f>
        <v>0.0020833333333333333</v>
      </c>
      <c r="E16" s="88">
        <f>19/960</f>
        <v>0.019791666666666666</v>
      </c>
      <c r="F16" s="88">
        <f>4/960</f>
        <v>0.004166666666666667</v>
      </c>
      <c r="G16" s="88">
        <f>4/960</f>
        <v>0.004166666666666667</v>
      </c>
      <c r="H16" s="88">
        <f t="shared" si="0"/>
        <v>0.031249999999999997</v>
      </c>
    </row>
    <row r="17" spans="2:8" ht="15">
      <c r="B17" s="68" t="s">
        <v>116</v>
      </c>
      <c r="C17" s="88">
        <v>0</v>
      </c>
      <c r="D17" s="88">
        <f>5/960</f>
        <v>0.005208333333333333</v>
      </c>
      <c r="E17" s="88">
        <v>0</v>
      </c>
      <c r="F17" s="88">
        <v>0</v>
      </c>
      <c r="G17" s="88">
        <v>0</v>
      </c>
      <c r="H17" s="88">
        <f t="shared" si="0"/>
        <v>0.005208333333333333</v>
      </c>
    </row>
    <row r="18" spans="2:8" ht="15">
      <c r="B18" s="68" t="s">
        <v>117</v>
      </c>
      <c r="C18" s="88">
        <v>0</v>
      </c>
      <c r="D18" s="88">
        <f>1/960</f>
        <v>0.0010416666666666667</v>
      </c>
      <c r="E18" s="88">
        <v>0</v>
      </c>
      <c r="F18" s="88">
        <f>4/960</f>
        <v>0.004166666666666667</v>
      </c>
      <c r="G18" s="88">
        <v>0</v>
      </c>
      <c r="H18" s="88">
        <f t="shared" si="0"/>
        <v>0.005208333333333333</v>
      </c>
    </row>
    <row r="19" spans="2:8" ht="15">
      <c r="B19" s="68" t="s">
        <v>118</v>
      </c>
      <c r="C19" s="88">
        <v>0</v>
      </c>
      <c r="D19" s="88">
        <f>2/960</f>
        <v>0.0020833333333333333</v>
      </c>
      <c r="E19" s="88">
        <v>0</v>
      </c>
      <c r="F19" s="88">
        <f>1/960</f>
        <v>0.0010416666666666667</v>
      </c>
      <c r="G19" s="88">
        <f>4/960</f>
        <v>0.004166666666666667</v>
      </c>
      <c r="H19" s="88">
        <f t="shared" si="0"/>
        <v>0.007291666666666667</v>
      </c>
    </row>
    <row r="20" spans="2:8" ht="15">
      <c r="B20" s="68" t="s">
        <v>119</v>
      </c>
      <c r="C20" s="88">
        <v>0</v>
      </c>
      <c r="D20" s="88">
        <f>4/960</f>
        <v>0.004166666666666667</v>
      </c>
      <c r="E20" s="88">
        <v>0</v>
      </c>
      <c r="F20" s="88">
        <v>0</v>
      </c>
      <c r="G20" s="88">
        <f>1/960</f>
        <v>0.0010416666666666667</v>
      </c>
      <c r="H20" s="88">
        <f t="shared" si="0"/>
        <v>0.005208333333333333</v>
      </c>
    </row>
    <row r="21" spans="2:8" ht="15">
      <c r="B21" s="68" t="s">
        <v>120</v>
      </c>
      <c r="C21" s="88">
        <v>0</v>
      </c>
      <c r="D21" s="88">
        <f>1/960</f>
        <v>0.0010416666666666667</v>
      </c>
      <c r="E21" s="88">
        <v>0</v>
      </c>
      <c r="F21" s="88">
        <f>4/960</f>
        <v>0.004166666666666667</v>
      </c>
      <c r="G21" s="88">
        <v>0</v>
      </c>
      <c r="H21" s="88">
        <f t="shared" si="0"/>
        <v>0.005208333333333333</v>
      </c>
    </row>
    <row r="22" spans="2:8" ht="15">
      <c r="B22" s="68" t="s">
        <v>121</v>
      </c>
      <c r="C22" s="88">
        <v>0</v>
      </c>
      <c r="D22" s="88">
        <f>13/960</f>
        <v>0.013541666666666667</v>
      </c>
      <c r="E22" s="88">
        <v>0</v>
      </c>
      <c r="F22" s="88">
        <v>0</v>
      </c>
      <c r="G22" s="88">
        <v>0</v>
      </c>
      <c r="H22" s="88">
        <f t="shared" si="0"/>
        <v>0.013541666666666667</v>
      </c>
    </row>
    <row r="23" spans="2:8" ht="15">
      <c r="B23" s="69" t="s">
        <v>55</v>
      </c>
      <c r="C23" s="88">
        <v>0</v>
      </c>
      <c r="D23" s="88">
        <f>3/960</f>
        <v>0.003125</v>
      </c>
      <c r="E23" s="88">
        <f>2/960</f>
        <v>0.0020833333333333333</v>
      </c>
      <c r="F23" s="88">
        <v>0</v>
      </c>
      <c r="G23" s="88">
        <v>0</v>
      </c>
      <c r="H23" s="88">
        <f t="shared" si="0"/>
        <v>0.005208333333333334</v>
      </c>
    </row>
    <row r="24" spans="2:8" ht="15">
      <c r="B24" s="69" t="s">
        <v>13</v>
      </c>
      <c r="C24" s="88">
        <f>26/960</f>
        <v>0.027083333333333334</v>
      </c>
      <c r="D24" s="88">
        <f>34/960</f>
        <v>0.035416666666666666</v>
      </c>
      <c r="E24" s="88">
        <f>16/960</f>
        <v>0.016666666666666666</v>
      </c>
      <c r="F24" s="88">
        <f>10/960</f>
        <v>0.010416666666666666</v>
      </c>
      <c r="G24" s="88">
        <f>16/960</f>
        <v>0.016666666666666666</v>
      </c>
      <c r="H24" s="88">
        <f t="shared" si="0"/>
        <v>0.10625</v>
      </c>
    </row>
    <row r="25" spans="2:8" ht="15">
      <c r="B25" s="68" t="s">
        <v>122</v>
      </c>
      <c r="C25" s="88">
        <f>4/960</f>
        <v>0.004166666666666667</v>
      </c>
      <c r="D25" s="88">
        <f>4/960</f>
        <v>0.004166666666666667</v>
      </c>
      <c r="E25" s="88">
        <v>0</v>
      </c>
      <c r="F25" s="88">
        <v>0</v>
      </c>
      <c r="G25" s="88">
        <v>0</v>
      </c>
      <c r="H25" s="88">
        <f t="shared" si="0"/>
        <v>0.008333333333333333</v>
      </c>
    </row>
    <row r="26" spans="2:8" ht="15">
      <c r="B26" s="70" t="s">
        <v>97</v>
      </c>
      <c r="C26" s="88">
        <f>2/960</f>
        <v>0.0020833333333333333</v>
      </c>
      <c r="D26" s="88">
        <v>0</v>
      </c>
      <c r="E26" s="88">
        <v>0</v>
      </c>
      <c r="F26" s="88">
        <v>0</v>
      </c>
      <c r="G26" s="88">
        <v>0</v>
      </c>
      <c r="H26" s="88">
        <f t="shared" si="0"/>
        <v>0.0020833333333333333</v>
      </c>
    </row>
    <row r="27" spans="2:8" ht="15">
      <c r="B27" s="69" t="s">
        <v>123</v>
      </c>
      <c r="C27" s="88">
        <v>0</v>
      </c>
      <c r="D27" s="88">
        <f>1/960</f>
        <v>0.0010416666666666667</v>
      </c>
      <c r="E27" s="88">
        <v>0</v>
      </c>
      <c r="F27" s="88">
        <v>0</v>
      </c>
      <c r="G27" s="88">
        <v>0</v>
      </c>
      <c r="H27" s="88">
        <f t="shared" si="0"/>
        <v>0.0010416666666666667</v>
      </c>
    </row>
    <row r="28" spans="2:8" ht="15">
      <c r="B28" s="69" t="s">
        <v>58</v>
      </c>
      <c r="C28" s="88">
        <v>0</v>
      </c>
      <c r="D28" s="88">
        <f>3/960</f>
        <v>0.003125</v>
      </c>
      <c r="E28" s="88">
        <f>4/960</f>
        <v>0.004166666666666667</v>
      </c>
      <c r="F28" s="88">
        <v>0</v>
      </c>
      <c r="G28" s="88">
        <v>0</v>
      </c>
      <c r="H28" s="88">
        <f t="shared" si="0"/>
        <v>0.007291666666666667</v>
      </c>
    </row>
    <row r="29" spans="2:8" ht="15">
      <c r="B29" s="69" t="s">
        <v>69</v>
      </c>
      <c r="C29" s="88">
        <f>1/960</f>
        <v>0.0010416666666666667</v>
      </c>
      <c r="D29" s="88">
        <f>4/960</f>
        <v>0.004166666666666667</v>
      </c>
      <c r="E29" s="88">
        <f>5/960</f>
        <v>0.005208333333333333</v>
      </c>
      <c r="F29" s="88">
        <v>0</v>
      </c>
      <c r="G29" s="88">
        <v>0</v>
      </c>
      <c r="H29" s="88">
        <f t="shared" si="0"/>
        <v>0.010416666666666666</v>
      </c>
    </row>
    <row r="30" spans="2:8" ht="15">
      <c r="B30" s="69" t="s">
        <v>124</v>
      </c>
      <c r="C30" s="88">
        <f>1/960</f>
        <v>0.0010416666666666667</v>
      </c>
      <c r="D30" s="88">
        <v>0</v>
      </c>
      <c r="E30" s="88">
        <v>0</v>
      </c>
      <c r="F30" s="88">
        <f>2/960</f>
        <v>0.0020833333333333333</v>
      </c>
      <c r="G30" s="88">
        <v>0</v>
      </c>
      <c r="H30" s="88">
        <f t="shared" si="0"/>
        <v>0.003125</v>
      </c>
    </row>
    <row r="31" spans="2:8" ht="15">
      <c r="B31" s="68" t="s">
        <v>125</v>
      </c>
      <c r="C31" s="88">
        <f>3/960</f>
        <v>0.003125</v>
      </c>
      <c r="D31" s="88">
        <v>0</v>
      </c>
      <c r="E31" s="88">
        <v>0</v>
      </c>
      <c r="F31" s="88">
        <v>0</v>
      </c>
      <c r="G31" s="88">
        <v>0</v>
      </c>
      <c r="H31" s="88">
        <f t="shared" si="0"/>
        <v>0.003125</v>
      </c>
    </row>
    <row r="32" spans="2:8" ht="15">
      <c r="B32" s="69" t="s">
        <v>60</v>
      </c>
      <c r="C32" s="88">
        <f>7/960</f>
        <v>0.007291666666666667</v>
      </c>
      <c r="D32" s="88">
        <v>0</v>
      </c>
      <c r="E32" s="88">
        <f>12/960</f>
        <v>0.0125</v>
      </c>
      <c r="F32" s="88">
        <f>9/960</f>
        <v>0.009375</v>
      </c>
      <c r="G32" s="88">
        <f>3/960</f>
        <v>0.003125</v>
      </c>
      <c r="H32" s="88">
        <f t="shared" si="0"/>
        <v>0.03229166666666667</v>
      </c>
    </row>
    <row r="33" spans="2:8" ht="15">
      <c r="B33" s="69" t="s">
        <v>126</v>
      </c>
      <c r="C33" s="88">
        <f>41/960</f>
        <v>0.042708333333333334</v>
      </c>
      <c r="D33" s="88">
        <f>28/960</f>
        <v>0.029166666666666667</v>
      </c>
      <c r="E33" s="88">
        <f>9/960</f>
        <v>0.009375</v>
      </c>
      <c r="F33" s="88">
        <f>1/960</f>
        <v>0.0010416666666666667</v>
      </c>
      <c r="G33" s="88">
        <f>10/960</f>
        <v>0.010416666666666666</v>
      </c>
      <c r="H33" s="88">
        <f t="shared" si="0"/>
        <v>0.09270833333333332</v>
      </c>
    </row>
    <row r="34" ht="15">
      <c r="H34" s="88">
        <f>SUM(H3:H33)</f>
        <v>1.0000000000000002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89"/>
  <sheetViews>
    <sheetView zoomScale="60" zoomScaleNormal="60" workbookViewId="0" topLeftCell="A1">
      <pane ySplit="1560" topLeftCell="A163" activePane="bottomLeft" state="split"/>
      <selection pane="bottomLeft" activeCell="G161" sqref="G161:P189"/>
    </sheetView>
  </sheetViews>
  <sheetFormatPr defaultColWidth="9.140625" defaultRowHeight="15"/>
  <cols>
    <col min="1" max="1" width="8.140625" style="0" customWidth="1"/>
    <col min="2" max="2" width="16.7109375" style="0" customWidth="1"/>
    <col min="3" max="3" width="20.421875" style="0" customWidth="1"/>
    <col min="4" max="4" width="24.421875" style="0" customWidth="1"/>
    <col min="5" max="5" width="13.57421875" style="0" customWidth="1"/>
    <col min="9" max="9" width="9.8515625" style="0" customWidth="1"/>
    <col min="10" max="10" width="9.28125" style="0" customWidth="1"/>
    <col min="11" max="11" width="14.57421875" style="0" customWidth="1"/>
    <col min="12" max="12" width="11.57421875" style="0" customWidth="1"/>
    <col min="13" max="13" width="12.140625" style="0" customWidth="1"/>
    <col min="16" max="16" width="11.8515625" style="0" customWidth="1"/>
  </cols>
  <sheetData>
    <row r="1" spans="1:9" ht="15.75">
      <c r="A1" s="169" t="s">
        <v>54</v>
      </c>
      <c r="B1" s="169"/>
      <c r="C1" s="169"/>
      <c r="D1" s="8" t="s">
        <v>61</v>
      </c>
      <c r="E1" s="7" t="s">
        <v>41</v>
      </c>
      <c r="F1" s="7" t="s">
        <v>70</v>
      </c>
      <c r="H1" s="13" t="s">
        <v>72</v>
      </c>
      <c r="I1" s="13"/>
    </row>
    <row r="2" spans="1:9" ht="15.75">
      <c r="A2" s="169" t="s">
        <v>1</v>
      </c>
      <c r="B2" s="169"/>
      <c r="C2" s="8">
        <v>16.45</v>
      </c>
      <c r="D2" s="8"/>
      <c r="E2" s="7" t="s">
        <v>42</v>
      </c>
      <c r="F2" s="7" t="s">
        <v>71</v>
      </c>
      <c r="H2" s="13" t="s">
        <v>74</v>
      </c>
      <c r="I2" s="13"/>
    </row>
    <row r="3" spans="1:6" ht="15.75">
      <c r="A3" s="169" t="s">
        <v>45</v>
      </c>
      <c r="B3" s="169"/>
      <c r="C3" s="8">
        <v>2</v>
      </c>
      <c r="D3" s="8"/>
      <c r="E3" s="10"/>
      <c r="F3" s="10"/>
    </row>
    <row r="5" spans="1:39" s="115" customFormat="1" ht="51.75">
      <c r="A5" s="114" t="s">
        <v>2</v>
      </c>
      <c r="B5" s="114" t="s">
        <v>6</v>
      </c>
      <c r="C5" s="114" t="s">
        <v>3</v>
      </c>
      <c r="D5" s="114" t="s">
        <v>4</v>
      </c>
      <c r="E5" s="114" t="s">
        <v>5</v>
      </c>
      <c r="H5" s="116" t="s">
        <v>130</v>
      </c>
      <c r="I5" s="117" t="s">
        <v>101</v>
      </c>
      <c r="J5" s="117" t="s">
        <v>112</v>
      </c>
      <c r="K5" s="118" t="s">
        <v>64</v>
      </c>
      <c r="L5" s="118" t="s">
        <v>102</v>
      </c>
      <c r="M5" s="117" t="s">
        <v>113</v>
      </c>
      <c r="N5" s="118" t="s">
        <v>114</v>
      </c>
      <c r="O5" s="117" t="s">
        <v>103</v>
      </c>
      <c r="P5" s="117" t="s">
        <v>104</v>
      </c>
      <c r="Q5" s="118" t="s">
        <v>37</v>
      </c>
      <c r="R5" s="118" t="s">
        <v>34</v>
      </c>
      <c r="S5" s="118" t="s">
        <v>18</v>
      </c>
      <c r="T5" s="118" t="s">
        <v>30</v>
      </c>
      <c r="U5" s="117" t="s">
        <v>68</v>
      </c>
      <c r="V5" s="117" t="s">
        <v>115</v>
      </c>
      <c r="W5" s="117" t="s">
        <v>116</v>
      </c>
      <c r="X5" s="117" t="s">
        <v>117</v>
      </c>
      <c r="Y5" s="117" t="s">
        <v>118</v>
      </c>
      <c r="Z5" s="117" t="s">
        <v>119</v>
      </c>
      <c r="AA5" s="117" t="s">
        <v>120</v>
      </c>
      <c r="AB5" s="117" t="s">
        <v>121</v>
      </c>
      <c r="AC5" s="118" t="s">
        <v>55</v>
      </c>
      <c r="AD5" s="118" t="s">
        <v>13</v>
      </c>
      <c r="AE5" s="117" t="s">
        <v>122</v>
      </c>
      <c r="AF5" s="119" t="s">
        <v>97</v>
      </c>
      <c r="AG5" s="118" t="s">
        <v>123</v>
      </c>
      <c r="AH5" s="118" t="s">
        <v>58</v>
      </c>
      <c r="AI5" s="118" t="s">
        <v>69</v>
      </c>
      <c r="AJ5" s="118" t="s">
        <v>124</v>
      </c>
      <c r="AK5" s="117" t="s">
        <v>125</v>
      </c>
      <c r="AL5" s="118" t="s">
        <v>60</v>
      </c>
      <c r="AM5" s="120" t="s">
        <v>126</v>
      </c>
    </row>
    <row r="6" spans="1:39" ht="15">
      <c r="A6" s="6">
        <v>1</v>
      </c>
      <c r="B6" s="6" t="s">
        <v>7</v>
      </c>
      <c r="C6" s="6" t="s">
        <v>10</v>
      </c>
      <c r="D6" s="6" t="s">
        <v>9</v>
      </c>
      <c r="E6" s="6">
        <v>2</v>
      </c>
      <c r="H6">
        <v>1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2</v>
      </c>
      <c r="V6">
        <v>1</v>
      </c>
      <c r="W6">
        <v>0</v>
      </c>
      <c r="X6">
        <v>0</v>
      </c>
      <c r="Y6">
        <v>0</v>
      </c>
      <c r="Z6">
        <v>0</v>
      </c>
      <c r="AA6">
        <v>0</v>
      </c>
      <c r="AB6">
        <v>0</v>
      </c>
      <c r="AC6">
        <v>0</v>
      </c>
      <c r="AD6">
        <v>0</v>
      </c>
      <c r="AE6">
        <v>0</v>
      </c>
      <c r="AF6">
        <v>0</v>
      </c>
      <c r="AG6">
        <v>0</v>
      </c>
      <c r="AH6">
        <v>0</v>
      </c>
      <c r="AI6">
        <v>0</v>
      </c>
      <c r="AJ6">
        <v>0</v>
      </c>
      <c r="AK6">
        <v>0</v>
      </c>
      <c r="AL6">
        <v>0</v>
      </c>
      <c r="AM6">
        <v>0</v>
      </c>
    </row>
    <row r="7" spans="1:39" ht="15">
      <c r="A7" s="6"/>
      <c r="B7" s="6" t="s">
        <v>7</v>
      </c>
      <c r="C7" s="6" t="s">
        <v>10</v>
      </c>
      <c r="D7" s="6" t="s">
        <v>16</v>
      </c>
      <c r="E7" s="6">
        <v>1</v>
      </c>
      <c r="H7">
        <v>2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>
        <v>0</v>
      </c>
      <c r="AM7">
        <v>0</v>
      </c>
    </row>
    <row r="8" spans="1:39" ht="15">
      <c r="A8" s="6">
        <v>2</v>
      </c>
      <c r="B8" s="6">
        <v>0</v>
      </c>
      <c r="C8" s="6"/>
      <c r="D8" s="6"/>
      <c r="E8" s="6"/>
      <c r="H8">
        <v>3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D8">
        <v>0</v>
      </c>
      <c r="AE8">
        <v>0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>
        <v>0</v>
      </c>
      <c r="AM8">
        <v>0</v>
      </c>
    </row>
    <row r="9" spans="1:39" ht="15">
      <c r="A9" s="6">
        <v>3</v>
      </c>
      <c r="B9" s="6">
        <v>0</v>
      </c>
      <c r="C9" s="6"/>
      <c r="D9" s="6"/>
      <c r="E9" s="6"/>
      <c r="H9">
        <v>4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2</v>
      </c>
      <c r="T9">
        <v>0</v>
      </c>
      <c r="U9">
        <v>1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>
        <v>0</v>
      </c>
      <c r="AM9">
        <v>0</v>
      </c>
    </row>
    <row r="10" spans="1:39" ht="15">
      <c r="A10" s="6">
        <v>4</v>
      </c>
      <c r="B10" s="6" t="s">
        <v>7</v>
      </c>
      <c r="C10" s="6" t="s">
        <v>8</v>
      </c>
      <c r="D10" s="6" t="s">
        <v>18</v>
      </c>
      <c r="E10" s="6">
        <v>2</v>
      </c>
      <c r="H10">
        <v>5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0</v>
      </c>
      <c r="AM10">
        <v>0</v>
      </c>
    </row>
    <row r="11" spans="1:39" ht="15">
      <c r="A11" s="6"/>
      <c r="B11" s="6" t="s">
        <v>7</v>
      </c>
      <c r="C11" s="6" t="s">
        <v>8</v>
      </c>
      <c r="D11" s="6" t="s">
        <v>9</v>
      </c>
      <c r="E11" s="6">
        <v>1</v>
      </c>
      <c r="H11">
        <v>6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0</v>
      </c>
      <c r="AM11">
        <v>0</v>
      </c>
    </row>
    <row r="12" spans="1:39" ht="15">
      <c r="A12" s="6">
        <v>5</v>
      </c>
      <c r="B12" s="6">
        <v>0</v>
      </c>
      <c r="C12" s="6"/>
      <c r="D12" s="6"/>
      <c r="E12" s="6"/>
      <c r="H12" s="108">
        <v>7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2</v>
      </c>
      <c r="Z12">
        <v>0</v>
      </c>
      <c r="AA12">
        <v>0</v>
      </c>
      <c r="AB12">
        <v>0</v>
      </c>
      <c r="AC12">
        <v>0</v>
      </c>
      <c r="AD12">
        <v>1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>
        <v>0</v>
      </c>
      <c r="AM12">
        <v>0</v>
      </c>
    </row>
    <row r="13" spans="1:39" ht="15">
      <c r="A13" s="6">
        <v>6</v>
      </c>
      <c r="B13" s="6">
        <v>0</v>
      </c>
      <c r="C13" s="6"/>
      <c r="D13" s="6"/>
      <c r="E13" s="6"/>
      <c r="H13">
        <v>8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2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</row>
    <row r="14" spans="1:39" ht="15">
      <c r="A14" s="6">
        <v>7</v>
      </c>
      <c r="B14" s="6" t="s">
        <v>7</v>
      </c>
      <c r="C14" s="6" t="s">
        <v>12</v>
      </c>
      <c r="D14" s="6" t="s">
        <v>13</v>
      </c>
      <c r="E14" s="6">
        <v>1</v>
      </c>
      <c r="H14">
        <v>9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</row>
    <row r="15" spans="1:39" ht="15">
      <c r="A15" s="6"/>
      <c r="B15" s="6" t="s">
        <v>7</v>
      </c>
      <c r="C15" s="6" t="s">
        <v>14</v>
      </c>
      <c r="D15" s="6" t="s">
        <v>9</v>
      </c>
      <c r="E15" s="6">
        <v>2</v>
      </c>
      <c r="H15">
        <v>10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</row>
    <row r="16" spans="1:39" ht="15">
      <c r="A16" s="6">
        <v>8</v>
      </c>
      <c r="B16" s="6" t="s">
        <v>19</v>
      </c>
      <c r="C16" s="6" t="s">
        <v>20</v>
      </c>
      <c r="D16" s="6" t="s">
        <v>9</v>
      </c>
      <c r="E16" s="6">
        <v>2</v>
      </c>
      <c r="H16">
        <v>11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</row>
    <row r="17" spans="1:39" ht="15">
      <c r="A17" s="6">
        <v>9</v>
      </c>
      <c r="B17" s="6">
        <v>0</v>
      </c>
      <c r="C17" s="6"/>
      <c r="D17" s="6"/>
      <c r="E17" s="6"/>
      <c r="H17">
        <v>12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</row>
    <row r="18" spans="1:39" ht="15">
      <c r="A18" s="6">
        <v>10</v>
      </c>
      <c r="B18" s="6">
        <v>0</v>
      </c>
      <c r="C18" s="6"/>
      <c r="D18" s="6"/>
      <c r="E18" s="6"/>
      <c r="H18">
        <v>13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1</v>
      </c>
    </row>
    <row r="19" spans="1:39" ht="15">
      <c r="A19" s="6">
        <v>11</v>
      </c>
      <c r="B19" s="6">
        <v>0</v>
      </c>
      <c r="C19" s="6"/>
      <c r="D19" s="6"/>
      <c r="E19" s="6"/>
      <c r="H19">
        <v>14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</row>
    <row r="20" spans="1:39" ht="15">
      <c r="A20" s="6">
        <v>12</v>
      </c>
      <c r="B20" s="6">
        <v>0</v>
      </c>
      <c r="C20" s="6"/>
      <c r="D20" s="6"/>
      <c r="E20" s="6"/>
      <c r="H20">
        <v>15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  <c r="AC20">
        <v>0</v>
      </c>
      <c r="AD20">
        <v>1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0</v>
      </c>
    </row>
    <row r="21" spans="1:39" ht="15">
      <c r="A21" s="6">
        <v>13</v>
      </c>
      <c r="B21" s="6" t="s">
        <v>19</v>
      </c>
      <c r="C21" s="6" t="s">
        <v>11</v>
      </c>
      <c r="D21" s="6" t="s">
        <v>67</v>
      </c>
      <c r="E21" s="6">
        <v>1</v>
      </c>
      <c r="H21">
        <v>16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</row>
    <row r="22" spans="1:39" ht="15">
      <c r="A22" s="6">
        <v>14</v>
      </c>
      <c r="B22" s="6">
        <v>0</v>
      </c>
      <c r="C22" s="6"/>
      <c r="D22" s="6"/>
      <c r="E22" s="6"/>
      <c r="H22">
        <v>17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>
        <v>0</v>
      </c>
      <c r="AC22">
        <v>0</v>
      </c>
      <c r="AD22">
        <v>0</v>
      </c>
      <c r="AE22">
        <v>1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0</v>
      </c>
      <c r="AL22">
        <v>0</v>
      </c>
      <c r="AM22">
        <v>0</v>
      </c>
    </row>
    <row r="23" spans="1:39" ht="15">
      <c r="A23" s="6">
        <v>15</v>
      </c>
      <c r="B23" s="6" t="s">
        <v>7</v>
      </c>
      <c r="C23" s="6" t="s">
        <v>38</v>
      </c>
      <c r="D23" s="6" t="s">
        <v>13</v>
      </c>
      <c r="E23" s="6">
        <v>1</v>
      </c>
      <c r="H23">
        <v>18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  <c r="AB23">
        <v>0</v>
      </c>
      <c r="AC23">
        <v>0</v>
      </c>
      <c r="AD23">
        <v>0</v>
      </c>
      <c r="AE23">
        <v>0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0</v>
      </c>
      <c r="AL23">
        <v>0</v>
      </c>
      <c r="AM23">
        <v>0</v>
      </c>
    </row>
    <row r="24" spans="1:39" ht="15">
      <c r="A24" s="6">
        <v>16</v>
      </c>
      <c r="B24" s="6">
        <v>0</v>
      </c>
      <c r="C24" s="6"/>
      <c r="D24" s="6"/>
      <c r="E24" s="6"/>
      <c r="H24">
        <v>19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  <c r="AB24">
        <v>0</v>
      </c>
      <c r="AC24">
        <v>0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L24">
        <v>0</v>
      </c>
      <c r="AM24">
        <v>0</v>
      </c>
    </row>
    <row r="25" spans="1:39" ht="15">
      <c r="A25" s="6">
        <v>17</v>
      </c>
      <c r="B25" s="6" t="s">
        <v>7</v>
      </c>
      <c r="C25" s="6" t="s">
        <v>36</v>
      </c>
      <c r="D25" s="6" t="s">
        <v>67</v>
      </c>
      <c r="E25" s="6">
        <v>1</v>
      </c>
      <c r="H25">
        <v>20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>
        <v>0</v>
      </c>
      <c r="AC25">
        <v>0</v>
      </c>
      <c r="AD25">
        <v>0</v>
      </c>
      <c r="AE25">
        <v>0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0</v>
      </c>
      <c r="AL25">
        <v>0</v>
      </c>
      <c r="AM25">
        <v>0</v>
      </c>
    </row>
    <row r="26" spans="1:39" ht="15">
      <c r="A26" s="6">
        <v>18</v>
      </c>
      <c r="B26" s="6">
        <v>0</v>
      </c>
      <c r="C26" s="6"/>
      <c r="D26" s="6"/>
      <c r="E26" s="6"/>
      <c r="H26">
        <v>21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  <c r="AA26">
        <v>0</v>
      </c>
      <c r="AB26">
        <v>0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  <c r="AL26">
        <v>0</v>
      </c>
      <c r="AM26">
        <v>0</v>
      </c>
    </row>
    <row r="27" spans="1:39" ht="15">
      <c r="A27" s="6">
        <v>19</v>
      </c>
      <c r="B27" s="6">
        <v>0</v>
      </c>
      <c r="C27" s="6"/>
      <c r="D27" s="6"/>
      <c r="E27" s="6"/>
      <c r="H27">
        <v>22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  <c r="AA27">
        <v>0</v>
      </c>
      <c r="AB27">
        <v>0</v>
      </c>
      <c r="AC27">
        <v>0</v>
      </c>
      <c r="AD27">
        <v>0</v>
      </c>
      <c r="AE27">
        <v>0</v>
      </c>
      <c r="AF27">
        <v>0</v>
      </c>
      <c r="AG27">
        <v>0</v>
      </c>
      <c r="AH27">
        <v>0</v>
      </c>
      <c r="AI27">
        <v>0</v>
      </c>
      <c r="AJ27">
        <v>0</v>
      </c>
      <c r="AK27">
        <v>0</v>
      </c>
      <c r="AL27">
        <v>0</v>
      </c>
      <c r="AM27">
        <v>0</v>
      </c>
    </row>
    <row r="28" spans="1:39" ht="15">
      <c r="A28" s="6">
        <v>20</v>
      </c>
      <c r="B28" s="6">
        <v>0</v>
      </c>
      <c r="C28" s="6"/>
      <c r="D28" s="6"/>
      <c r="E28" s="6"/>
      <c r="H28">
        <v>23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2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0</v>
      </c>
      <c r="AA28">
        <v>0</v>
      </c>
      <c r="AB28">
        <v>0</v>
      </c>
      <c r="AC28">
        <v>0</v>
      </c>
      <c r="AD28">
        <v>0</v>
      </c>
      <c r="AE28">
        <v>0</v>
      </c>
      <c r="AF28">
        <v>0</v>
      </c>
      <c r="AG28">
        <v>0</v>
      </c>
      <c r="AH28">
        <v>0</v>
      </c>
      <c r="AI28">
        <v>0</v>
      </c>
      <c r="AJ28">
        <v>0</v>
      </c>
      <c r="AK28">
        <v>0</v>
      </c>
      <c r="AL28">
        <v>0</v>
      </c>
      <c r="AM28">
        <v>0</v>
      </c>
    </row>
    <row r="29" spans="1:39" ht="15">
      <c r="A29" s="6">
        <v>21</v>
      </c>
      <c r="B29" s="6">
        <v>0</v>
      </c>
      <c r="C29" s="6"/>
      <c r="D29" s="6"/>
      <c r="E29" s="6"/>
      <c r="H29">
        <v>24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  <c r="AA29">
        <v>0</v>
      </c>
      <c r="AB29">
        <v>0</v>
      </c>
      <c r="AC29">
        <v>0</v>
      </c>
      <c r="AD29">
        <v>0</v>
      </c>
      <c r="AE29">
        <v>0</v>
      </c>
      <c r="AF29">
        <v>0</v>
      </c>
      <c r="AG29">
        <v>0</v>
      </c>
      <c r="AH29">
        <v>0</v>
      </c>
      <c r="AI29">
        <v>0</v>
      </c>
      <c r="AJ29">
        <v>0</v>
      </c>
      <c r="AK29">
        <v>0</v>
      </c>
      <c r="AL29">
        <v>0</v>
      </c>
      <c r="AM29">
        <v>0</v>
      </c>
    </row>
    <row r="30" spans="1:39" ht="15">
      <c r="A30" s="6">
        <v>22</v>
      </c>
      <c r="B30" s="6">
        <v>0</v>
      </c>
      <c r="C30" s="6"/>
      <c r="D30" s="6"/>
      <c r="E30" s="6"/>
      <c r="H30">
        <v>25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3</v>
      </c>
      <c r="V30">
        <v>0</v>
      </c>
      <c r="W30">
        <v>0</v>
      </c>
      <c r="X30">
        <v>0</v>
      </c>
      <c r="Y30">
        <v>0</v>
      </c>
      <c r="Z30">
        <v>0</v>
      </c>
      <c r="AA30">
        <v>0</v>
      </c>
      <c r="AB30">
        <v>0</v>
      </c>
      <c r="AC30">
        <v>0</v>
      </c>
      <c r="AD30">
        <v>0</v>
      </c>
      <c r="AE30">
        <v>0</v>
      </c>
      <c r="AF30">
        <v>0</v>
      </c>
      <c r="AG30">
        <v>0</v>
      </c>
      <c r="AH30">
        <v>0</v>
      </c>
      <c r="AI30">
        <v>0</v>
      </c>
      <c r="AJ30">
        <v>0</v>
      </c>
      <c r="AK30">
        <v>0</v>
      </c>
      <c r="AL30">
        <v>0</v>
      </c>
      <c r="AM30">
        <v>0</v>
      </c>
    </row>
    <row r="31" spans="1:39" ht="15">
      <c r="A31" s="6">
        <v>23</v>
      </c>
      <c r="B31" s="6" t="s">
        <v>7</v>
      </c>
      <c r="C31" s="6" t="s">
        <v>8</v>
      </c>
      <c r="D31" s="6" t="s">
        <v>18</v>
      </c>
      <c r="E31" s="6">
        <v>2</v>
      </c>
      <c r="H31">
        <v>26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4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0</v>
      </c>
      <c r="AA31">
        <v>0</v>
      </c>
      <c r="AB31">
        <v>0</v>
      </c>
      <c r="AC31">
        <v>0</v>
      </c>
      <c r="AD31">
        <v>0</v>
      </c>
      <c r="AE31">
        <v>0</v>
      </c>
      <c r="AF31">
        <v>0</v>
      </c>
      <c r="AG31">
        <v>0</v>
      </c>
      <c r="AH31">
        <v>0</v>
      </c>
      <c r="AI31">
        <v>0</v>
      </c>
      <c r="AJ31">
        <v>0</v>
      </c>
      <c r="AK31">
        <v>0</v>
      </c>
      <c r="AL31">
        <v>0</v>
      </c>
      <c r="AM31">
        <v>0</v>
      </c>
    </row>
    <row r="32" spans="1:39" ht="15">
      <c r="A32" s="6">
        <v>24</v>
      </c>
      <c r="B32" s="6">
        <v>0</v>
      </c>
      <c r="C32" s="6"/>
      <c r="D32" s="6"/>
      <c r="E32" s="6"/>
      <c r="H32">
        <v>27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6</v>
      </c>
      <c r="U32">
        <v>7</v>
      </c>
      <c r="V32">
        <v>0</v>
      </c>
      <c r="W32">
        <v>0</v>
      </c>
      <c r="X32">
        <v>0</v>
      </c>
      <c r="Y32">
        <v>0</v>
      </c>
      <c r="Z32">
        <v>0</v>
      </c>
      <c r="AA32">
        <v>0</v>
      </c>
      <c r="AB32">
        <v>0</v>
      </c>
      <c r="AC32">
        <v>0</v>
      </c>
      <c r="AD32">
        <v>0</v>
      </c>
      <c r="AE32">
        <v>0</v>
      </c>
      <c r="AF32">
        <v>0</v>
      </c>
      <c r="AG32">
        <v>0</v>
      </c>
      <c r="AH32">
        <v>0</v>
      </c>
      <c r="AI32">
        <v>0</v>
      </c>
      <c r="AJ32">
        <v>0</v>
      </c>
      <c r="AK32">
        <v>0</v>
      </c>
      <c r="AL32">
        <v>0</v>
      </c>
      <c r="AM32">
        <v>0</v>
      </c>
    </row>
    <row r="33" spans="1:39" ht="15">
      <c r="A33" s="6">
        <v>25</v>
      </c>
      <c r="B33" s="6" t="s">
        <v>7</v>
      </c>
      <c r="C33" s="6" t="s">
        <v>8</v>
      </c>
      <c r="D33" s="6" t="s">
        <v>9</v>
      </c>
      <c r="E33" s="6">
        <v>3</v>
      </c>
      <c r="H33">
        <v>28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1</v>
      </c>
      <c r="S33">
        <v>0</v>
      </c>
      <c r="T33">
        <v>5</v>
      </c>
      <c r="U33">
        <v>0</v>
      </c>
      <c r="V33">
        <v>0</v>
      </c>
      <c r="W33">
        <v>0</v>
      </c>
      <c r="X33">
        <v>0</v>
      </c>
      <c r="Y33">
        <v>0</v>
      </c>
      <c r="Z33">
        <v>0</v>
      </c>
      <c r="AA33">
        <v>0</v>
      </c>
      <c r="AB33">
        <v>0</v>
      </c>
      <c r="AC33">
        <v>0</v>
      </c>
      <c r="AD33">
        <v>0</v>
      </c>
      <c r="AE33">
        <v>0</v>
      </c>
      <c r="AF33">
        <v>0</v>
      </c>
      <c r="AG33">
        <v>0</v>
      </c>
      <c r="AH33">
        <v>0</v>
      </c>
      <c r="AI33">
        <v>0</v>
      </c>
      <c r="AJ33">
        <v>0</v>
      </c>
      <c r="AK33">
        <v>0</v>
      </c>
      <c r="AL33">
        <v>0</v>
      </c>
      <c r="AM33">
        <v>0</v>
      </c>
    </row>
    <row r="34" spans="1:39" ht="15">
      <c r="A34" s="6">
        <v>26</v>
      </c>
      <c r="B34" s="6" t="s">
        <v>7</v>
      </c>
      <c r="C34" s="6" t="s">
        <v>20</v>
      </c>
      <c r="D34" s="6" t="s">
        <v>16</v>
      </c>
      <c r="E34" s="6">
        <v>4</v>
      </c>
      <c r="H34">
        <v>29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>
        <v>0</v>
      </c>
      <c r="AA34">
        <v>0</v>
      </c>
      <c r="AB34">
        <v>0</v>
      </c>
      <c r="AC34">
        <v>0</v>
      </c>
      <c r="AD34">
        <v>0</v>
      </c>
      <c r="AE34">
        <v>0</v>
      </c>
      <c r="AF34">
        <v>0</v>
      </c>
      <c r="AG34">
        <v>0</v>
      </c>
      <c r="AH34">
        <v>0</v>
      </c>
      <c r="AI34">
        <v>0</v>
      </c>
      <c r="AJ34">
        <v>0</v>
      </c>
      <c r="AK34">
        <v>0</v>
      </c>
      <c r="AL34">
        <v>0</v>
      </c>
      <c r="AM34">
        <v>0</v>
      </c>
    </row>
    <row r="35" spans="1:39" ht="15">
      <c r="A35" s="6">
        <v>27</v>
      </c>
      <c r="B35" s="6" t="s">
        <v>7</v>
      </c>
      <c r="C35" s="6" t="s">
        <v>8</v>
      </c>
      <c r="D35" s="6" t="s">
        <v>9</v>
      </c>
      <c r="E35" s="6">
        <v>7</v>
      </c>
      <c r="H35">
        <v>30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v>0</v>
      </c>
      <c r="AA35">
        <v>0</v>
      </c>
      <c r="AB35">
        <v>0</v>
      </c>
      <c r="AC35">
        <v>0</v>
      </c>
      <c r="AD35">
        <v>0</v>
      </c>
      <c r="AE35">
        <v>0</v>
      </c>
      <c r="AF35">
        <v>0</v>
      </c>
      <c r="AG35">
        <v>0</v>
      </c>
      <c r="AH35">
        <v>0</v>
      </c>
      <c r="AI35">
        <v>0</v>
      </c>
      <c r="AJ35">
        <v>0</v>
      </c>
      <c r="AK35">
        <v>0</v>
      </c>
      <c r="AL35">
        <v>0</v>
      </c>
      <c r="AM35">
        <v>0</v>
      </c>
    </row>
    <row r="36" spans="1:39" ht="15">
      <c r="A36" s="6"/>
      <c r="B36" s="6" t="s">
        <v>28</v>
      </c>
      <c r="C36" s="6" t="s">
        <v>10</v>
      </c>
      <c r="D36" s="6" t="s">
        <v>30</v>
      </c>
      <c r="E36" s="6">
        <v>6</v>
      </c>
      <c r="H36">
        <v>31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>
        <v>0</v>
      </c>
      <c r="AA36">
        <v>0</v>
      </c>
      <c r="AB36">
        <v>0</v>
      </c>
      <c r="AC36">
        <v>0</v>
      </c>
      <c r="AD36">
        <v>0</v>
      </c>
      <c r="AE36">
        <v>0</v>
      </c>
      <c r="AF36">
        <v>0</v>
      </c>
      <c r="AG36">
        <v>0</v>
      </c>
      <c r="AH36">
        <v>0</v>
      </c>
      <c r="AI36">
        <v>0</v>
      </c>
      <c r="AJ36">
        <v>0</v>
      </c>
      <c r="AK36">
        <v>0</v>
      </c>
      <c r="AL36">
        <v>0</v>
      </c>
      <c r="AM36">
        <v>0</v>
      </c>
    </row>
    <row r="37" spans="1:39" ht="15">
      <c r="A37" s="6">
        <v>28</v>
      </c>
      <c r="B37" s="6" t="s">
        <v>28</v>
      </c>
      <c r="C37" s="6" t="s">
        <v>10</v>
      </c>
      <c r="D37" s="6" t="s">
        <v>30</v>
      </c>
      <c r="E37" s="6">
        <v>5</v>
      </c>
      <c r="H37">
        <v>32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v>0</v>
      </c>
      <c r="AB37">
        <v>0</v>
      </c>
      <c r="AC37">
        <v>0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0</v>
      </c>
      <c r="AJ37">
        <v>0</v>
      </c>
      <c r="AK37">
        <v>0</v>
      </c>
      <c r="AL37">
        <v>0</v>
      </c>
      <c r="AM37">
        <v>0</v>
      </c>
    </row>
    <row r="38" spans="1:39" ht="15">
      <c r="A38" s="6"/>
      <c r="B38" s="6" t="s">
        <v>7</v>
      </c>
      <c r="C38" s="6" t="s">
        <v>8</v>
      </c>
      <c r="D38" s="6" t="s">
        <v>34</v>
      </c>
      <c r="E38" s="6">
        <v>1</v>
      </c>
      <c r="H38">
        <v>33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Z38">
        <v>0</v>
      </c>
      <c r="AA38">
        <v>0</v>
      </c>
      <c r="AB38">
        <v>0</v>
      </c>
      <c r="AC38">
        <v>0</v>
      </c>
      <c r="AD38">
        <v>0</v>
      </c>
      <c r="AE38">
        <v>0</v>
      </c>
      <c r="AF38">
        <v>0</v>
      </c>
      <c r="AG38">
        <v>0</v>
      </c>
      <c r="AH38">
        <v>0</v>
      </c>
      <c r="AI38">
        <v>0</v>
      </c>
      <c r="AJ38">
        <v>0</v>
      </c>
      <c r="AK38">
        <v>0</v>
      </c>
      <c r="AL38">
        <v>0</v>
      </c>
      <c r="AM38">
        <v>0</v>
      </c>
    </row>
    <row r="39" spans="1:39" ht="15">
      <c r="A39" s="6">
        <v>29</v>
      </c>
      <c r="B39" s="6">
        <v>0</v>
      </c>
      <c r="C39" s="6"/>
      <c r="D39" s="6"/>
      <c r="E39" s="6"/>
      <c r="H39">
        <v>34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>
        <v>0</v>
      </c>
      <c r="Z39">
        <v>0</v>
      </c>
      <c r="AA39">
        <v>0</v>
      </c>
      <c r="AB39">
        <v>0</v>
      </c>
      <c r="AC39">
        <v>0</v>
      </c>
      <c r="AD39">
        <v>0</v>
      </c>
      <c r="AE39">
        <v>0</v>
      </c>
      <c r="AF39">
        <v>0</v>
      </c>
      <c r="AG39">
        <v>0</v>
      </c>
      <c r="AH39">
        <v>0</v>
      </c>
      <c r="AI39">
        <v>0</v>
      </c>
      <c r="AJ39">
        <v>0</v>
      </c>
      <c r="AK39">
        <v>0</v>
      </c>
      <c r="AL39">
        <v>0</v>
      </c>
      <c r="AM39">
        <v>0</v>
      </c>
    </row>
    <row r="40" spans="1:39" ht="15">
      <c r="A40" s="6">
        <v>30</v>
      </c>
      <c r="B40" s="6">
        <v>0</v>
      </c>
      <c r="C40" s="6"/>
      <c r="D40" s="6"/>
      <c r="E40" s="6"/>
      <c r="H40">
        <v>35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6</v>
      </c>
      <c r="T40">
        <v>3</v>
      </c>
      <c r="U40">
        <v>0</v>
      </c>
      <c r="V40">
        <v>0</v>
      </c>
      <c r="W40">
        <v>0</v>
      </c>
      <c r="X40">
        <v>0</v>
      </c>
      <c r="Y40">
        <v>0</v>
      </c>
      <c r="Z40">
        <v>0</v>
      </c>
      <c r="AA40">
        <v>0</v>
      </c>
      <c r="AB40">
        <v>0</v>
      </c>
      <c r="AC40">
        <v>0</v>
      </c>
      <c r="AD40">
        <v>1</v>
      </c>
      <c r="AE40">
        <v>0</v>
      </c>
      <c r="AF40">
        <v>0</v>
      </c>
      <c r="AG40">
        <v>0</v>
      </c>
      <c r="AH40">
        <v>0</v>
      </c>
      <c r="AI40">
        <v>0</v>
      </c>
      <c r="AJ40">
        <v>0</v>
      </c>
      <c r="AK40">
        <v>0</v>
      </c>
      <c r="AL40">
        <v>0</v>
      </c>
      <c r="AM40">
        <v>0</v>
      </c>
    </row>
    <row r="41" spans="1:39" ht="15">
      <c r="A41" s="6">
        <v>31</v>
      </c>
      <c r="B41" s="6">
        <v>0</v>
      </c>
      <c r="C41" s="6"/>
      <c r="D41" s="6"/>
      <c r="E41" s="6"/>
      <c r="H41">
        <v>36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  <c r="Z41">
        <v>0</v>
      </c>
      <c r="AA41">
        <v>0</v>
      </c>
      <c r="AB41">
        <v>0</v>
      </c>
      <c r="AC41">
        <v>0</v>
      </c>
      <c r="AD41">
        <v>0</v>
      </c>
      <c r="AE41">
        <v>0</v>
      </c>
      <c r="AF41">
        <v>0</v>
      </c>
      <c r="AG41">
        <v>0</v>
      </c>
      <c r="AH41">
        <v>0</v>
      </c>
      <c r="AI41">
        <v>0</v>
      </c>
      <c r="AJ41">
        <v>0</v>
      </c>
      <c r="AK41">
        <v>0</v>
      </c>
      <c r="AL41">
        <v>0</v>
      </c>
      <c r="AM41">
        <v>0</v>
      </c>
    </row>
    <row r="42" spans="1:39" ht="15">
      <c r="A42" s="6">
        <v>32</v>
      </c>
      <c r="B42" s="6">
        <v>0</v>
      </c>
      <c r="C42" s="6"/>
      <c r="D42" s="6"/>
      <c r="E42" s="6"/>
      <c r="H42">
        <v>37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0</v>
      </c>
      <c r="AA42">
        <v>0</v>
      </c>
      <c r="AB42">
        <v>0</v>
      </c>
      <c r="AC42">
        <v>3</v>
      </c>
      <c r="AD42">
        <v>4</v>
      </c>
      <c r="AE42">
        <v>0</v>
      </c>
      <c r="AF42">
        <v>0</v>
      </c>
      <c r="AG42">
        <v>0</v>
      </c>
      <c r="AH42">
        <v>0</v>
      </c>
      <c r="AI42">
        <v>0</v>
      </c>
      <c r="AJ42">
        <v>0</v>
      </c>
      <c r="AK42">
        <v>0</v>
      </c>
      <c r="AL42">
        <v>0</v>
      </c>
      <c r="AM42">
        <v>0</v>
      </c>
    </row>
    <row r="43" spans="1:39" ht="15">
      <c r="A43" s="6">
        <v>33</v>
      </c>
      <c r="B43" s="6">
        <v>0</v>
      </c>
      <c r="C43" s="6"/>
      <c r="D43" s="6"/>
      <c r="E43" s="6"/>
      <c r="H43">
        <v>38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1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>
        <v>0</v>
      </c>
      <c r="AC43">
        <v>0</v>
      </c>
      <c r="AD43">
        <v>0</v>
      </c>
      <c r="AE43">
        <v>0</v>
      </c>
      <c r="AF43">
        <v>0</v>
      </c>
      <c r="AG43">
        <v>0</v>
      </c>
      <c r="AH43">
        <v>0</v>
      </c>
      <c r="AI43">
        <v>0</v>
      </c>
      <c r="AJ43">
        <v>0</v>
      </c>
      <c r="AK43">
        <v>0</v>
      </c>
      <c r="AL43">
        <v>0</v>
      </c>
      <c r="AM43">
        <v>0</v>
      </c>
    </row>
    <row r="44" spans="1:39" ht="15">
      <c r="A44" s="6">
        <v>34</v>
      </c>
      <c r="B44" s="6">
        <v>0</v>
      </c>
      <c r="C44" s="6"/>
      <c r="D44" s="6"/>
      <c r="E44" s="6"/>
      <c r="H44">
        <v>39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11</v>
      </c>
      <c r="U44">
        <v>0</v>
      </c>
      <c r="V44">
        <v>0</v>
      </c>
      <c r="W44">
        <v>0</v>
      </c>
      <c r="X44">
        <v>0</v>
      </c>
      <c r="Y44">
        <v>0</v>
      </c>
      <c r="Z44">
        <v>0</v>
      </c>
      <c r="AA44">
        <v>0</v>
      </c>
      <c r="AB44">
        <v>0</v>
      </c>
      <c r="AC44">
        <v>0</v>
      </c>
      <c r="AD44">
        <v>0</v>
      </c>
      <c r="AE44">
        <v>0</v>
      </c>
      <c r="AF44">
        <v>0</v>
      </c>
      <c r="AG44">
        <v>0</v>
      </c>
      <c r="AH44">
        <v>0</v>
      </c>
      <c r="AI44">
        <v>0</v>
      </c>
      <c r="AJ44">
        <v>0</v>
      </c>
      <c r="AK44">
        <v>0</v>
      </c>
      <c r="AL44">
        <v>0</v>
      </c>
      <c r="AM44">
        <v>0</v>
      </c>
    </row>
    <row r="45" spans="1:39" ht="15">
      <c r="A45" s="6">
        <v>35</v>
      </c>
      <c r="B45" s="6" t="s">
        <v>7</v>
      </c>
      <c r="C45" s="6" t="s">
        <v>38</v>
      </c>
      <c r="D45" s="6" t="s">
        <v>13</v>
      </c>
      <c r="E45" s="6">
        <v>1</v>
      </c>
      <c r="H45">
        <v>40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  <c r="Z45">
        <v>0</v>
      </c>
      <c r="AA45">
        <v>0</v>
      </c>
      <c r="AB45">
        <v>0</v>
      </c>
      <c r="AC45">
        <v>0</v>
      </c>
      <c r="AD45">
        <v>4</v>
      </c>
      <c r="AE45">
        <v>0</v>
      </c>
      <c r="AF45">
        <v>0</v>
      </c>
      <c r="AG45">
        <v>0</v>
      </c>
      <c r="AH45">
        <v>0</v>
      </c>
      <c r="AI45">
        <v>0</v>
      </c>
      <c r="AJ45">
        <v>0</v>
      </c>
      <c r="AK45">
        <v>0</v>
      </c>
      <c r="AL45">
        <v>0</v>
      </c>
      <c r="AM45">
        <v>0</v>
      </c>
    </row>
    <row r="46" spans="1:39" ht="15">
      <c r="A46" s="6"/>
      <c r="B46" s="6" t="s">
        <v>28</v>
      </c>
      <c r="C46" s="6" t="s">
        <v>10</v>
      </c>
      <c r="D46" s="6" t="s">
        <v>30</v>
      </c>
      <c r="E46" s="6">
        <v>3</v>
      </c>
      <c r="H46">
        <v>41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12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  <c r="Z46">
        <v>0</v>
      </c>
      <c r="AA46">
        <v>0</v>
      </c>
      <c r="AB46">
        <v>0</v>
      </c>
      <c r="AC46">
        <v>0</v>
      </c>
      <c r="AD46">
        <v>0</v>
      </c>
      <c r="AE46">
        <v>0</v>
      </c>
      <c r="AF46">
        <v>0</v>
      </c>
      <c r="AG46">
        <v>0</v>
      </c>
      <c r="AH46">
        <v>0</v>
      </c>
      <c r="AI46">
        <v>0</v>
      </c>
      <c r="AJ46">
        <v>0</v>
      </c>
      <c r="AK46">
        <v>0</v>
      </c>
      <c r="AL46">
        <v>0</v>
      </c>
      <c r="AM46">
        <v>0</v>
      </c>
    </row>
    <row r="47" spans="1:39" ht="15">
      <c r="A47" s="6"/>
      <c r="B47" s="6" t="s">
        <v>7</v>
      </c>
      <c r="C47" s="6" t="s">
        <v>8</v>
      </c>
      <c r="D47" s="6" t="s">
        <v>18</v>
      </c>
      <c r="E47" s="6">
        <v>6</v>
      </c>
      <c r="H47">
        <v>42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9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  <c r="Z47">
        <v>0</v>
      </c>
      <c r="AA47">
        <v>0</v>
      </c>
      <c r="AB47">
        <v>0</v>
      </c>
      <c r="AC47">
        <v>0</v>
      </c>
      <c r="AD47">
        <v>0</v>
      </c>
      <c r="AE47">
        <v>0</v>
      </c>
      <c r="AF47">
        <v>0</v>
      </c>
      <c r="AG47">
        <v>0</v>
      </c>
      <c r="AH47">
        <v>0</v>
      </c>
      <c r="AI47">
        <v>0</v>
      </c>
      <c r="AJ47">
        <v>0</v>
      </c>
      <c r="AK47">
        <v>0</v>
      </c>
      <c r="AL47">
        <v>0</v>
      </c>
      <c r="AM47">
        <v>0</v>
      </c>
    </row>
    <row r="48" spans="1:39" ht="15">
      <c r="A48" s="6">
        <v>36</v>
      </c>
      <c r="B48" s="6">
        <v>0</v>
      </c>
      <c r="C48" s="6"/>
      <c r="D48" s="6"/>
      <c r="E48" s="6"/>
      <c r="H48">
        <v>43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  <c r="V48">
        <v>0</v>
      </c>
      <c r="W48">
        <v>0</v>
      </c>
      <c r="X48">
        <v>0</v>
      </c>
      <c r="Y48">
        <v>0</v>
      </c>
      <c r="Z48">
        <v>0</v>
      </c>
      <c r="AA48">
        <v>0</v>
      </c>
      <c r="AB48">
        <v>0</v>
      </c>
      <c r="AC48">
        <v>0</v>
      </c>
      <c r="AD48">
        <v>0</v>
      </c>
      <c r="AE48">
        <v>0</v>
      </c>
      <c r="AF48">
        <v>0</v>
      </c>
      <c r="AG48">
        <v>0</v>
      </c>
      <c r="AH48">
        <v>0</v>
      </c>
      <c r="AI48">
        <v>0</v>
      </c>
      <c r="AJ48">
        <v>0</v>
      </c>
      <c r="AK48">
        <v>0</v>
      </c>
      <c r="AL48">
        <v>0</v>
      </c>
      <c r="AM48">
        <v>0</v>
      </c>
    </row>
    <row r="49" spans="1:39" ht="15">
      <c r="A49" s="6">
        <v>37</v>
      </c>
      <c r="B49" s="6" t="s">
        <v>7</v>
      </c>
      <c r="C49" s="6" t="s">
        <v>12</v>
      </c>
      <c r="D49" s="6" t="s">
        <v>55</v>
      </c>
      <c r="E49" s="6">
        <v>3</v>
      </c>
      <c r="H49">
        <v>44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  <c r="W49">
        <v>0</v>
      </c>
      <c r="X49">
        <v>0</v>
      </c>
      <c r="Y49">
        <v>0</v>
      </c>
      <c r="Z49">
        <v>0</v>
      </c>
      <c r="AA49">
        <v>0</v>
      </c>
      <c r="AB49">
        <v>0</v>
      </c>
      <c r="AC49">
        <v>0</v>
      </c>
      <c r="AD49">
        <v>0</v>
      </c>
      <c r="AE49">
        <v>0</v>
      </c>
      <c r="AF49">
        <v>0</v>
      </c>
      <c r="AG49">
        <v>0</v>
      </c>
      <c r="AH49">
        <v>0</v>
      </c>
      <c r="AI49">
        <v>0</v>
      </c>
      <c r="AJ49">
        <v>0</v>
      </c>
      <c r="AK49">
        <v>0</v>
      </c>
      <c r="AL49">
        <v>0</v>
      </c>
      <c r="AM49">
        <v>0</v>
      </c>
    </row>
    <row r="50" spans="1:39" ht="15">
      <c r="A50" s="6"/>
      <c r="B50" s="6" t="s">
        <v>7</v>
      </c>
      <c r="C50" s="6" t="s">
        <v>56</v>
      </c>
      <c r="D50" s="6" t="s">
        <v>13</v>
      </c>
      <c r="E50" s="6">
        <v>4</v>
      </c>
      <c r="H50">
        <v>45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1</v>
      </c>
      <c r="R50">
        <v>0</v>
      </c>
      <c r="S50">
        <v>5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  <c r="Z50">
        <v>0</v>
      </c>
      <c r="AA50">
        <v>0</v>
      </c>
      <c r="AB50">
        <v>0</v>
      </c>
      <c r="AC50">
        <v>0</v>
      </c>
      <c r="AD50">
        <v>0</v>
      </c>
      <c r="AE50">
        <v>0</v>
      </c>
      <c r="AF50">
        <v>0</v>
      </c>
      <c r="AG50">
        <v>0</v>
      </c>
      <c r="AH50">
        <v>0</v>
      </c>
      <c r="AI50">
        <v>0</v>
      </c>
      <c r="AJ50">
        <v>0</v>
      </c>
      <c r="AK50">
        <v>0</v>
      </c>
      <c r="AL50">
        <v>0</v>
      </c>
      <c r="AM50">
        <v>0</v>
      </c>
    </row>
    <row r="51" spans="1:39" ht="15">
      <c r="A51" s="6">
        <v>38</v>
      </c>
      <c r="B51" s="6" t="s">
        <v>7</v>
      </c>
      <c r="C51" s="6" t="s">
        <v>8</v>
      </c>
      <c r="D51" s="6" t="s">
        <v>34</v>
      </c>
      <c r="E51" s="6">
        <v>1</v>
      </c>
      <c r="H51">
        <v>46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1</v>
      </c>
      <c r="T51">
        <v>0</v>
      </c>
      <c r="U51">
        <v>0</v>
      </c>
      <c r="V51">
        <v>0</v>
      </c>
      <c r="W51">
        <v>0</v>
      </c>
      <c r="X51">
        <v>0</v>
      </c>
      <c r="Y51">
        <v>0</v>
      </c>
      <c r="Z51">
        <v>0</v>
      </c>
      <c r="AA51">
        <v>0</v>
      </c>
      <c r="AB51">
        <v>0</v>
      </c>
      <c r="AC51">
        <v>0</v>
      </c>
      <c r="AD51">
        <v>4</v>
      </c>
      <c r="AE51">
        <v>0</v>
      </c>
      <c r="AF51">
        <v>0</v>
      </c>
      <c r="AG51">
        <v>0</v>
      </c>
      <c r="AH51">
        <v>0</v>
      </c>
      <c r="AI51">
        <v>0</v>
      </c>
      <c r="AJ51">
        <v>0</v>
      </c>
      <c r="AK51">
        <v>0</v>
      </c>
      <c r="AL51">
        <v>0</v>
      </c>
      <c r="AM51">
        <v>0</v>
      </c>
    </row>
    <row r="52" spans="1:39" ht="15">
      <c r="A52" s="6">
        <v>39</v>
      </c>
      <c r="B52" s="6" t="s">
        <v>28</v>
      </c>
      <c r="C52" s="6" t="s">
        <v>8</v>
      </c>
      <c r="D52" s="6" t="s">
        <v>30</v>
      </c>
      <c r="E52" s="6">
        <v>11</v>
      </c>
      <c r="H52">
        <v>47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5</v>
      </c>
      <c r="T52">
        <v>4</v>
      </c>
      <c r="U52">
        <v>0</v>
      </c>
      <c r="V52">
        <v>0</v>
      </c>
      <c r="W52">
        <v>0</v>
      </c>
      <c r="X52">
        <v>0</v>
      </c>
      <c r="Y52">
        <v>0</v>
      </c>
      <c r="Z52">
        <v>0</v>
      </c>
      <c r="AA52">
        <v>0</v>
      </c>
      <c r="AB52">
        <v>0</v>
      </c>
      <c r="AC52">
        <v>0</v>
      </c>
      <c r="AD52">
        <v>1</v>
      </c>
      <c r="AE52">
        <v>0</v>
      </c>
      <c r="AF52">
        <v>0</v>
      </c>
      <c r="AG52">
        <v>0</v>
      </c>
      <c r="AH52">
        <v>0</v>
      </c>
      <c r="AI52">
        <v>0</v>
      </c>
      <c r="AJ52">
        <v>0</v>
      </c>
      <c r="AK52">
        <v>0</v>
      </c>
      <c r="AL52">
        <v>0</v>
      </c>
      <c r="AM52">
        <v>0</v>
      </c>
    </row>
    <row r="53" spans="1:39" ht="15">
      <c r="A53" s="6">
        <v>40</v>
      </c>
      <c r="B53" s="12" t="s">
        <v>7</v>
      </c>
      <c r="C53" s="12" t="s">
        <v>12</v>
      </c>
      <c r="D53" s="12" t="s">
        <v>13</v>
      </c>
      <c r="E53" s="12">
        <v>4</v>
      </c>
      <c r="H53">
        <v>48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1</v>
      </c>
      <c r="U53">
        <v>0</v>
      </c>
      <c r="V53">
        <v>0</v>
      </c>
      <c r="W53">
        <v>0</v>
      </c>
      <c r="X53">
        <v>0</v>
      </c>
      <c r="Y53">
        <v>0</v>
      </c>
      <c r="Z53">
        <v>0</v>
      </c>
      <c r="AA53">
        <v>0</v>
      </c>
      <c r="AB53">
        <v>0</v>
      </c>
      <c r="AC53">
        <v>0</v>
      </c>
      <c r="AD53">
        <v>0</v>
      </c>
      <c r="AE53">
        <v>0</v>
      </c>
      <c r="AF53">
        <v>0</v>
      </c>
      <c r="AG53">
        <v>0</v>
      </c>
      <c r="AH53">
        <v>0</v>
      </c>
      <c r="AI53">
        <v>0</v>
      </c>
      <c r="AJ53">
        <v>0</v>
      </c>
      <c r="AK53">
        <v>0</v>
      </c>
      <c r="AL53">
        <v>0</v>
      </c>
      <c r="AM53">
        <v>0</v>
      </c>
    </row>
    <row r="54" spans="1:39" ht="15">
      <c r="A54" s="6">
        <v>41</v>
      </c>
      <c r="B54" s="6" t="s">
        <v>7</v>
      </c>
      <c r="C54" s="6" t="s">
        <v>10</v>
      </c>
      <c r="D54" s="6" t="s">
        <v>18</v>
      </c>
      <c r="E54" s="6">
        <v>12</v>
      </c>
      <c r="H54">
        <v>49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  <c r="W54">
        <v>0</v>
      </c>
      <c r="X54">
        <v>0</v>
      </c>
      <c r="Y54">
        <v>0</v>
      </c>
      <c r="Z54">
        <v>0</v>
      </c>
      <c r="AA54">
        <v>0</v>
      </c>
      <c r="AB54">
        <v>0</v>
      </c>
      <c r="AC54">
        <v>0</v>
      </c>
      <c r="AD54">
        <v>0</v>
      </c>
      <c r="AE54">
        <v>0</v>
      </c>
      <c r="AF54">
        <v>0</v>
      </c>
      <c r="AG54">
        <v>0</v>
      </c>
      <c r="AH54">
        <v>0</v>
      </c>
      <c r="AI54">
        <v>0</v>
      </c>
      <c r="AJ54">
        <v>0</v>
      </c>
      <c r="AK54">
        <v>0</v>
      </c>
      <c r="AL54">
        <v>0</v>
      </c>
      <c r="AM54">
        <v>0</v>
      </c>
    </row>
    <row r="55" spans="1:39" ht="15">
      <c r="A55" s="6">
        <v>42</v>
      </c>
      <c r="B55" s="6" t="s">
        <v>7</v>
      </c>
      <c r="C55" s="6" t="s">
        <v>8</v>
      </c>
      <c r="D55" s="6" t="s">
        <v>18</v>
      </c>
      <c r="E55" s="6">
        <v>9</v>
      </c>
      <c r="H55">
        <v>50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0</v>
      </c>
      <c r="W55">
        <v>0</v>
      </c>
      <c r="X55">
        <v>0</v>
      </c>
      <c r="Y55">
        <v>0</v>
      </c>
      <c r="Z55">
        <v>0</v>
      </c>
      <c r="AA55">
        <v>0</v>
      </c>
      <c r="AB55">
        <v>0</v>
      </c>
      <c r="AC55">
        <v>0</v>
      </c>
      <c r="AD55">
        <v>0</v>
      </c>
      <c r="AE55">
        <v>0</v>
      </c>
      <c r="AF55">
        <v>0</v>
      </c>
      <c r="AG55">
        <v>0</v>
      </c>
      <c r="AH55">
        <v>0</v>
      </c>
      <c r="AI55">
        <v>0</v>
      </c>
      <c r="AJ55">
        <v>0</v>
      </c>
      <c r="AK55">
        <v>0</v>
      </c>
      <c r="AL55">
        <v>0</v>
      </c>
      <c r="AM55">
        <v>0</v>
      </c>
    </row>
    <row r="56" spans="1:39" ht="15">
      <c r="A56" s="6">
        <v>43</v>
      </c>
      <c r="B56" s="6">
        <v>0</v>
      </c>
      <c r="C56" s="6"/>
      <c r="D56" s="6"/>
      <c r="E56" s="6"/>
      <c r="H56">
        <v>51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  <c r="V56">
        <v>0</v>
      </c>
      <c r="W56">
        <v>0</v>
      </c>
      <c r="X56">
        <v>0</v>
      </c>
      <c r="Y56">
        <v>0</v>
      </c>
      <c r="Z56">
        <v>0</v>
      </c>
      <c r="AA56">
        <v>0</v>
      </c>
      <c r="AB56">
        <v>0</v>
      </c>
      <c r="AC56">
        <v>0</v>
      </c>
      <c r="AD56">
        <v>0</v>
      </c>
      <c r="AE56">
        <v>0</v>
      </c>
      <c r="AF56">
        <v>0</v>
      </c>
      <c r="AG56">
        <v>0</v>
      </c>
      <c r="AH56">
        <v>0</v>
      </c>
      <c r="AI56">
        <v>0</v>
      </c>
      <c r="AJ56">
        <v>0</v>
      </c>
      <c r="AK56">
        <v>0</v>
      </c>
      <c r="AL56">
        <v>0</v>
      </c>
      <c r="AM56">
        <v>0</v>
      </c>
    </row>
    <row r="57" spans="1:39" ht="15">
      <c r="A57" s="6">
        <v>44</v>
      </c>
      <c r="B57" s="6">
        <v>0</v>
      </c>
      <c r="C57" s="6"/>
      <c r="D57" s="6"/>
      <c r="E57" s="6"/>
      <c r="H57">
        <v>52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  <c r="Z57">
        <v>0</v>
      </c>
      <c r="AA57">
        <v>0</v>
      </c>
      <c r="AB57">
        <v>0</v>
      </c>
      <c r="AC57">
        <v>0</v>
      </c>
      <c r="AD57">
        <v>0</v>
      </c>
      <c r="AE57">
        <v>0</v>
      </c>
      <c r="AF57">
        <v>0</v>
      </c>
      <c r="AG57">
        <v>0</v>
      </c>
      <c r="AH57">
        <v>0</v>
      </c>
      <c r="AI57">
        <v>0</v>
      </c>
      <c r="AJ57">
        <v>0</v>
      </c>
      <c r="AK57">
        <v>0</v>
      </c>
      <c r="AL57">
        <v>0</v>
      </c>
      <c r="AM57">
        <v>0</v>
      </c>
    </row>
    <row r="58" spans="1:39" ht="15">
      <c r="A58" s="6">
        <v>45</v>
      </c>
      <c r="B58" s="6" t="s">
        <v>7</v>
      </c>
      <c r="C58" s="6" t="s">
        <v>8</v>
      </c>
      <c r="D58" s="6" t="s">
        <v>37</v>
      </c>
      <c r="E58" s="6">
        <v>1</v>
      </c>
      <c r="H58">
        <v>53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1</v>
      </c>
      <c r="T58">
        <v>0</v>
      </c>
      <c r="U58">
        <v>0</v>
      </c>
      <c r="V58">
        <v>0</v>
      </c>
      <c r="W58">
        <v>0</v>
      </c>
      <c r="X58">
        <v>0</v>
      </c>
      <c r="Y58">
        <v>0</v>
      </c>
      <c r="Z58">
        <v>0</v>
      </c>
      <c r="AA58">
        <v>0</v>
      </c>
      <c r="AB58">
        <v>0</v>
      </c>
      <c r="AC58">
        <v>0</v>
      </c>
      <c r="AD58">
        <v>0</v>
      </c>
      <c r="AE58">
        <v>0</v>
      </c>
      <c r="AF58">
        <v>0</v>
      </c>
      <c r="AG58">
        <v>0</v>
      </c>
      <c r="AH58">
        <v>0</v>
      </c>
      <c r="AI58">
        <v>0</v>
      </c>
      <c r="AJ58">
        <v>0</v>
      </c>
      <c r="AK58">
        <v>0</v>
      </c>
      <c r="AL58">
        <v>0</v>
      </c>
      <c r="AM58">
        <v>0</v>
      </c>
    </row>
    <row r="59" spans="1:39" ht="15">
      <c r="A59" s="6"/>
      <c r="B59" s="6" t="s">
        <v>7</v>
      </c>
      <c r="C59" s="6" t="s">
        <v>8</v>
      </c>
      <c r="D59" s="6" t="s">
        <v>18</v>
      </c>
      <c r="E59" s="6">
        <v>5</v>
      </c>
      <c r="H59">
        <v>54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  <c r="U59">
        <v>0</v>
      </c>
      <c r="V59">
        <v>0</v>
      </c>
      <c r="W59">
        <v>0</v>
      </c>
      <c r="X59">
        <v>0</v>
      </c>
      <c r="Y59">
        <v>0</v>
      </c>
      <c r="Z59">
        <v>0</v>
      </c>
      <c r="AA59">
        <v>0</v>
      </c>
      <c r="AB59">
        <v>0</v>
      </c>
      <c r="AC59">
        <v>0</v>
      </c>
      <c r="AD59">
        <v>0</v>
      </c>
      <c r="AE59">
        <v>0</v>
      </c>
      <c r="AF59">
        <v>0</v>
      </c>
      <c r="AG59">
        <v>0</v>
      </c>
      <c r="AH59">
        <v>0</v>
      </c>
      <c r="AI59">
        <v>0</v>
      </c>
      <c r="AJ59">
        <v>0</v>
      </c>
      <c r="AK59">
        <v>0</v>
      </c>
      <c r="AL59">
        <v>0</v>
      </c>
      <c r="AM59">
        <v>0</v>
      </c>
    </row>
    <row r="60" spans="1:39" ht="15">
      <c r="A60" s="6">
        <v>46</v>
      </c>
      <c r="B60" s="6" t="s">
        <v>7</v>
      </c>
      <c r="C60" s="6" t="s">
        <v>38</v>
      </c>
      <c r="D60" s="6" t="s">
        <v>13</v>
      </c>
      <c r="E60" s="6">
        <v>4</v>
      </c>
      <c r="H60">
        <v>55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  <c r="U60">
        <v>0</v>
      </c>
      <c r="V60">
        <v>0</v>
      </c>
      <c r="W60">
        <v>0</v>
      </c>
      <c r="X60">
        <v>0</v>
      </c>
      <c r="Y60">
        <v>0</v>
      </c>
      <c r="Z60">
        <v>0</v>
      </c>
      <c r="AA60">
        <v>0</v>
      </c>
      <c r="AB60">
        <v>0</v>
      </c>
      <c r="AC60">
        <v>0</v>
      </c>
      <c r="AD60">
        <v>0</v>
      </c>
      <c r="AE60">
        <v>0</v>
      </c>
      <c r="AF60">
        <v>0</v>
      </c>
      <c r="AG60">
        <v>0</v>
      </c>
      <c r="AH60">
        <v>0</v>
      </c>
      <c r="AI60">
        <v>0</v>
      </c>
      <c r="AJ60">
        <v>0</v>
      </c>
      <c r="AK60">
        <v>0</v>
      </c>
      <c r="AL60">
        <v>0</v>
      </c>
      <c r="AM60">
        <v>3</v>
      </c>
    </row>
    <row r="61" spans="1:39" ht="15">
      <c r="A61" s="6"/>
      <c r="B61" s="6" t="s">
        <v>7</v>
      </c>
      <c r="C61" s="6" t="s">
        <v>8</v>
      </c>
      <c r="D61" s="6" t="s">
        <v>18</v>
      </c>
      <c r="E61" s="6">
        <v>1</v>
      </c>
      <c r="H61">
        <v>56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  <c r="U61">
        <v>0</v>
      </c>
      <c r="V61">
        <v>0</v>
      </c>
      <c r="W61">
        <v>0</v>
      </c>
      <c r="X61">
        <v>0</v>
      </c>
      <c r="Y61">
        <v>0</v>
      </c>
      <c r="Z61">
        <v>1</v>
      </c>
      <c r="AA61">
        <v>0</v>
      </c>
      <c r="AB61">
        <v>0</v>
      </c>
      <c r="AC61">
        <v>0</v>
      </c>
      <c r="AD61">
        <v>0</v>
      </c>
      <c r="AE61">
        <v>0</v>
      </c>
      <c r="AF61">
        <v>0</v>
      </c>
      <c r="AG61">
        <v>0</v>
      </c>
      <c r="AH61">
        <v>0</v>
      </c>
      <c r="AI61">
        <v>0</v>
      </c>
      <c r="AJ61">
        <v>0</v>
      </c>
      <c r="AK61">
        <v>0</v>
      </c>
      <c r="AL61">
        <v>0</v>
      </c>
      <c r="AM61">
        <v>0</v>
      </c>
    </row>
    <row r="62" spans="1:39" ht="15">
      <c r="A62" s="6">
        <v>47</v>
      </c>
      <c r="B62" s="6" t="s">
        <v>7</v>
      </c>
      <c r="C62" s="6" t="s">
        <v>38</v>
      </c>
      <c r="D62" s="6" t="s">
        <v>13</v>
      </c>
      <c r="E62" s="6">
        <v>1</v>
      </c>
      <c r="H62">
        <v>57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  <c r="U62">
        <v>0</v>
      </c>
      <c r="V62">
        <v>0</v>
      </c>
      <c r="W62">
        <v>0</v>
      </c>
      <c r="X62">
        <v>0</v>
      </c>
      <c r="Y62">
        <v>0</v>
      </c>
      <c r="Z62">
        <v>0</v>
      </c>
      <c r="AA62">
        <v>0</v>
      </c>
      <c r="AB62">
        <v>0</v>
      </c>
      <c r="AC62">
        <v>0</v>
      </c>
      <c r="AD62">
        <v>1</v>
      </c>
      <c r="AE62">
        <v>0</v>
      </c>
      <c r="AF62">
        <v>0</v>
      </c>
      <c r="AG62">
        <v>0</v>
      </c>
      <c r="AH62">
        <v>0</v>
      </c>
      <c r="AI62">
        <v>0</v>
      </c>
      <c r="AJ62">
        <v>0</v>
      </c>
      <c r="AK62">
        <v>0</v>
      </c>
      <c r="AL62">
        <v>0</v>
      </c>
      <c r="AM62">
        <v>0</v>
      </c>
    </row>
    <row r="63" spans="1:39" ht="15">
      <c r="A63" s="6"/>
      <c r="B63" s="6" t="s">
        <v>28</v>
      </c>
      <c r="C63" s="6" t="s">
        <v>10</v>
      </c>
      <c r="D63" s="6" t="s">
        <v>30</v>
      </c>
      <c r="E63" s="6">
        <v>4</v>
      </c>
      <c r="H63">
        <v>58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0</v>
      </c>
      <c r="T63">
        <v>0</v>
      </c>
      <c r="U63">
        <v>0</v>
      </c>
      <c r="V63">
        <v>0</v>
      </c>
      <c r="W63">
        <v>0</v>
      </c>
      <c r="X63">
        <v>0</v>
      </c>
      <c r="Y63">
        <v>0</v>
      </c>
      <c r="Z63">
        <v>0</v>
      </c>
      <c r="AA63">
        <v>1</v>
      </c>
      <c r="AB63">
        <v>0</v>
      </c>
      <c r="AC63">
        <v>0</v>
      </c>
      <c r="AD63">
        <v>0</v>
      </c>
      <c r="AE63">
        <v>0</v>
      </c>
      <c r="AF63">
        <v>0</v>
      </c>
      <c r="AG63">
        <v>0</v>
      </c>
      <c r="AH63">
        <v>0</v>
      </c>
      <c r="AI63">
        <v>0</v>
      </c>
      <c r="AJ63">
        <v>0</v>
      </c>
      <c r="AK63">
        <v>0</v>
      </c>
      <c r="AL63">
        <v>0</v>
      </c>
      <c r="AM63">
        <v>0</v>
      </c>
    </row>
    <row r="64" spans="1:39" ht="15">
      <c r="A64" s="6"/>
      <c r="B64" s="6" t="s">
        <v>7</v>
      </c>
      <c r="C64" s="6" t="s">
        <v>10</v>
      </c>
      <c r="D64" s="6" t="s">
        <v>18</v>
      </c>
      <c r="E64" s="6">
        <v>5</v>
      </c>
      <c r="H64">
        <v>59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  <c r="U64">
        <v>0</v>
      </c>
      <c r="V64">
        <v>0</v>
      </c>
      <c r="W64">
        <v>0</v>
      </c>
      <c r="X64">
        <v>0</v>
      </c>
      <c r="Y64">
        <v>0</v>
      </c>
      <c r="Z64">
        <v>0</v>
      </c>
      <c r="AA64">
        <v>0</v>
      </c>
      <c r="AB64">
        <v>0</v>
      </c>
      <c r="AC64">
        <v>0</v>
      </c>
      <c r="AD64">
        <v>0</v>
      </c>
      <c r="AE64">
        <v>0</v>
      </c>
      <c r="AF64">
        <v>0</v>
      </c>
      <c r="AG64">
        <v>0</v>
      </c>
      <c r="AH64">
        <v>0</v>
      </c>
      <c r="AI64">
        <v>0</v>
      </c>
      <c r="AJ64">
        <v>0</v>
      </c>
      <c r="AK64">
        <v>0</v>
      </c>
      <c r="AL64">
        <v>0</v>
      </c>
      <c r="AM64">
        <v>6</v>
      </c>
    </row>
    <row r="65" spans="1:39" ht="15">
      <c r="A65" s="6">
        <v>48</v>
      </c>
      <c r="B65" s="6" t="s">
        <v>28</v>
      </c>
      <c r="C65" s="6" t="s">
        <v>8</v>
      </c>
      <c r="D65" s="6" t="s">
        <v>30</v>
      </c>
      <c r="E65" s="6">
        <v>1</v>
      </c>
      <c r="H65">
        <v>60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0</v>
      </c>
      <c r="T65">
        <v>0</v>
      </c>
      <c r="U65">
        <v>0</v>
      </c>
      <c r="V65">
        <v>0</v>
      </c>
      <c r="W65">
        <v>0</v>
      </c>
      <c r="X65">
        <v>0</v>
      </c>
      <c r="Y65">
        <v>0</v>
      </c>
      <c r="Z65">
        <v>0</v>
      </c>
      <c r="AA65">
        <v>0</v>
      </c>
      <c r="AB65">
        <v>0</v>
      </c>
      <c r="AC65">
        <v>0</v>
      </c>
      <c r="AD65">
        <v>0</v>
      </c>
      <c r="AE65">
        <v>0</v>
      </c>
      <c r="AF65">
        <v>0</v>
      </c>
      <c r="AG65">
        <v>0</v>
      </c>
      <c r="AH65">
        <v>0</v>
      </c>
      <c r="AI65">
        <v>0</v>
      </c>
      <c r="AJ65">
        <v>0</v>
      </c>
      <c r="AK65">
        <v>0</v>
      </c>
      <c r="AL65">
        <v>0</v>
      </c>
      <c r="AM65">
        <v>0</v>
      </c>
    </row>
    <row r="66" spans="1:39" ht="15">
      <c r="A66" s="6">
        <v>49</v>
      </c>
      <c r="B66" s="6">
        <v>0</v>
      </c>
      <c r="C66" s="6"/>
      <c r="D66" s="6"/>
      <c r="E66" s="6"/>
      <c r="H66">
        <v>61</v>
      </c>
      <c r="I66">
        <v>1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0</v>
      </c>
      <c r="W66">
        <v>0</v>
      </c>
      <c r="X66">
        <v>0</v>
      </c>
      <c r="Y66">
        <v>0</v>
      </c>
      <c r="Z66">
        <v>0</v>
      </c>
      <c r="AA66">
        <v>0</v>
      </c>
      <c r="AB66">
        <v>0</v>
      </c>
      <c r="AC66">
        <v>0</v>
      </c>
      <c r="AD66">
        <v>0</v>
      </c>
      <c r="AE66">
        <v>0</v>
      </c>
      <c r="AF66">
        <v>0</v>
      </c>
      <c r="AG66">
        <v>0</v>
      </c>
      <c r="AH66">
        <v>0</v>
      </c>
      <c r="AI66">
        <v>0</v>
      </c>
      <c r="AJ66">
        <v>0</v>
      </c>
      <c r="AK66">
        <v>0</v>
      </c>
      <c r="AL66">
        <v>0</v>
      </c>
      <c r="AM66">
        <v>0</v>
      </c>
    </row>
    <row r="67" spans="1:39" ht="15">
      <c r="A67" s="6">
        <v>50</v>
      </c>
      <c r="B67" s="6">
        <v>0</v>
      </c>
      <c r="C67" s="6"/>
      <c r="D67" s="6"/>
      <c r="E67" s="6"/>
      <c r="H67">
        <v>62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  <c r="U67">
        <v>0</v>
      </c>
      <c r="V67">
        <v>0</v>
      </c>
      <c r="W67">
        <v>0</v>
      </c>
      <c r="X67">
        <v>0</v>
      </c>
      <c r="Y67">
        <v>0</v>
      </c>
      <c r="Z67">
        <v>0</v>
      </c>
      <c r="AA67">
        <v>0</v>
      </c>
      <c r="AB67">
        <v>0</v>
      </c>
      <c r="AC67">
        <v>0</v>
      </c>
      <c r="AD67">
        <v>0</v>
      </c>
      <c r="AE67">
        <v>0</v>
      </c>
      <c r="AF67">
        <v>0</v>
      </c>
      <c r="AG67">
        <v>0</v>
      </c>
      <c r="AH67">
        <v>0</v>
      </c>
      <c r="AI67">
        <v>0</v>
      </c>
      <c r="AJ67">
        <v>0</v>
      </c>
      <c r="AK67">
        <v>0</v>
      </c>
      <c r="AL67">
        <v>0</v>
      </c>
      <c r="AM67">
        <v>0</v>
      </c>
    </row>
    <row r="68" spans="1:39" ht="15">
      <c r="A68" s="6">
        <v>51</v>
      </c>
      <c r="B68" s="6">
        <v>0</v>
      </c>
      <c r="C68" s="6"/>
      <c r="D68" s="6"/>
      <c r="E68" s="6"/>
      <c r="H68">
        <v>63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0</v>
      </c>
      <c r="T68">
        <v>0</v>
      </c>
      <c r="U68">
        <v>0</v>
      </c>
      <c r="V68">
        <v>0</v>
      </c>
      <c r="W68">
        <v>0</v>
      </c>
      <c r="X68">
        <v>1</v>
      </c>
      <c r="Y68">
        <v>0</v>
      </c>
      <c r="Z68">
        <v>0</v>
      </c>
      <c r="AA68">
        <v>0</v>
      </c>
      <c r="AB68">
        <v>0</v>
      </c>
      <c r="AC68">
        <v>0</v>
      </c>
      <c r="AD68">
        <v>0</v>
      </c>
      <c r="AE68">
        <v>0</v>
      </c>
      <c r="AF68">
        <v>0</v>
      </c>
      <c r="AG68">
        <v>0</v>
      </c>
      <c r="AH68">
        <v>0</v>
      </c>
      <c r="AI68">
        <v>0</v>
      </c>
      <c r="AJ68">
        <v>0</v>
      </c>
      <c r="AK68">
        <v>0</v>
      </c>
      <c r="AL68">
        <v>0</v>
      </c>
      <c r="AM68">
        <v>0</v>
      </c>
    </row>
    <row r="69" spans="1:39" ht="15">
      <c r="A69" s="6">
        <v>52</v>
      </c>
      <c r="B69" s="6">
        <v>0</v>
      </c>
      <c r="C69" s="6"/>
      <c r="D69" s="6"/>
      <c r="E69" s="6"/>
      <c r="H69">
        <v>64</v>
      </c>
      <c r="I69">
        <v>0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>
        <v>0</v>
      </c>
      <c r="T69">
        <v>2</v>
      </c>
      <c r="U69">
        <v>0</v>
      </c>
      <c r="V69">
        <v>0</v>
      </c>
      <c r="W69">
        <v>0</v>
      </c>
      <c r="X69">
        <v>0</v>
      </c>
      <c r="Y69">
        <v>0</v>
      </c>
      <c r="Z69">
        <v>0</v>
      </c>
      <c r="AA69">
        <v>0</v>
      </c>
      <c r="AB69">
        <v>0</v>
      </c>
      <c r="AC69">
        <v>0</v>
      </c>
      <c r="AD69">
        <v>0</v>
      </c>
      <c r="AE69">
        <v>0</v>
      </c>
      <c r="AF69">
        <v>0</v>
      </c>
      <c r="AG69">
        <v>0</v>
      </c>
      <c r="AH69">
        <v>0</v>
      </c>
      <c r="AI69">
        <v>0</v>
      </c>
      <c r="AJ69">
        <v>0</v>
      </c>
      <c r="AK69">
        <v>0</v>
      </c>
      <c r="AL69">
        <v>0</v>
      </c>
      <c r="AM69">
        <v>0</v>
      </c>
    </row>
    <row r="70" spans="1:39" ht="15">
      <c r="A70" s="6">
        <v>53</v>
      </c>
      <c r="B70" s="6" t="s">
        <v>7</v>
      </c>
      <c r="C70" s="6" t="s">
        <v>10</v>
      </c>
      <c r="D70" s="6" t="s">
        <v>18</v>
      </c>
      <c r="E70" s="6">
        <v>1</v>
      </c>
      <c r="H70" s="121">
        <v>65</v>
      </c>
      <c r="I70">
        <v>0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2</v>
      </c>
      <c r="T70">
        <v>0</v>
      </c>
      <c r="U70">
        <v>0</v>
      </c>
      <c r="V70">
        <v>0</v>
      </c>
      <c r="W70">
        <v>0</v>
      </c>
      <c r="X70">
        <v>0</v>
      </c>
      <c r="Y70">
        <v>0</v>
      </c>
      <c r="Z70">
        <v>0</v>
      </c>
      <c r="AA70">
        <v>0</v>
      </c>
      <c r="AB70">
        <v>0</v>
      </c>
      <c r="AC70">
        <v>0</v>
      </c>
      <c r="AD70">
        <v>3</v>
      </c>
      <c r="AE70">
        <v>0</v>
      </c>
      <c r="AF70">
        <v>0</v>
      </c>
      <c r="AG70">
        <v>0</v>
      </c>
      <c r="AH70">
        <v>0</v>
      </c>
      <c r="AI70">
        <v>0</v>
      </c>
      <c r="AJ70">
        <v>0</v>
      </c>
      <c r="AK70">
        <v>0</v>
      </c>
      <c r="AL70">
        <v>0</v>
      </c>
      <c r="AM70">
        <v>0</v>
      </c>
    </row>
    <row r="71" spans="1:39" ht="15">
      <c r="A71" s="6">
        <v>54</v>
      </c>
      <c r="B71" s="6">
        <v>0</v>
      </c>
      <c r="C71" s="6"/>
      <c r="D71" s="6"/>
      <c r="E71" s="6"/>
      <c r="H71">
        <v>66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2</v>
      </c>
      <c r="R71">
        <v>0</v>
      </c>
      <c r="S71">
        <v>0</v>
      </c>
      <c r="T71">
        <v>0</v>
      </c>
      <c r="U71">
        <v>0</v>
      </c>
      <c r="V71">
        <v>0</v>
      </c>
      <c r="W71">
        <v>0</v>
      </c>
      <c r="X71">
        <v>0</v>
      </c>
      <c r="Y71">
        <v>0</v>
      </c>
      <c r="Z71">
        <v>0</v>
      </c>
      <c r="AA71">
        <v>0</v>
      </c>
      <c r="AB71">
        <v>2</v>
      </c>
      <c r="AC71">
        <v>0</v>
      </c>
      <c r="AD71">
        <v>0</v>
      </c>
      <c r="AE71">
        <v>0</v>
      </c>
      <c r="AF71">
        <v>0</v>
      </c>
      <c r="AG71">
        <v>0</v>
      </c>
      <c r="AH71">
        <v>0</v>
      </c>
      <c r="AI71">
        <v>0</v>
      </c>
      <c r="AJ71">
        <v>0</v>
      </c>
      <c r="AK71">
        <v>0</v>
      </c>
      <c r="AL71">
        <v>0</v>
      </c>
      <c r="AM71">
        <v>0</v>
      </c>
    </row>
    <row r="72" spans="1:39" ht="15">
      <c r="A72" s="6">
        <v>55</v>
      </c>
      <c r="B72" s="6" t="s">
        <v>7</v>
      </c>
      <c r="C72" s="6" t="s">
        <v>11</v>
      </c>
      <c r="D72" s="6" t="s">
        <v>67</v>
      </c>
      <c r="E72" s="6">
        <v>3</v>
      </c>
      <c r="H72">
        <v>67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5</v>
      </c>
      <c r="R72">
        <v>0</v>
      </c>
      <c r="S72">
        <v>0</v>
      </c>
      <c r="T72">
        <v>0</v>
      </c>
      <c r="U72">
        <v>0</v>
      </c>
      <c r="V72">
        <v>0</v>
      </c>
      <c r="W72">
        <v>0</v>
      </c>
      <c r="X72">
        <v>0</v>
      </c>
      <c r="Y72">
        <v>0</v>
      </c>
      <c r="Z72">
        <v>0</v>
      </c>
      <c r="AA72">
        <v>0</v>
      </c>
      <c r="AB72">
        <v>0</v>
      </c>
      <c r="AC72">
        <v>0</v>
      </c>
      <c r="AD72">
        <v>1</v>
      </c>
      <c r="AE72">
        <v>0</v>
      </c>
      <c r="AF72">
        <v>0</v>
      </c>
      <c r="AG72">
        <v>0</v>
      </c>
      <c r="AH72">
        <v>0</v>
      </c>
      <c r="AI72">
        <v>0</v>
      </c>
      <c r="AJ72">
        <v>0</v>
      </c>
      <c r="AK72">
        <v>0</v>
      </c>
      <c r="AL72">
        <v>0</v>
      </c>
      <c r="AM72">
        <v>0</v>
      </c>
    </row>
    <row r="73" spans="1:39" ht="15">
      <c r="A73" s="6">
        <v>56</v>
      </c>
      <c r="B73" s="6" t="s">
        <v>39</v>
      </c>
      <c r="C73" s="6" t="s">
        <v>14</v>
      </c>
      <c r="D73" s="6" t="s">
        <v>16</v>
      </c>
      <c r="E73" s="6">
        <v>1</v>
      </c>
      <c r="H73">
        <v>68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7</v>
      </c>
      <c r="R73">
        <v>0</v>
      </c>
      <c r="S73">
        <v>0</v>
      </c>
      <c r="T73">
        <v>0</v>
      </c>
      <c r="U73">
        <v>0</v>
      </c>
      <c r="V73">
        <v>0</v>
      </c>
      <c r="W73">
        <v>1</v>
      </c>
      <c r="X73">
        <v>0</v>
      </c>
      <c r="Y73">
        <v>0</v>
      </c>
      <c r="Z73">
        <v>0</v>
      </c>
      <c r="AA73">
        <v>0</v>
      </c>
      <c r="AB73">
        <v>0</v>
      </c>
      <c r="AC73">
        <v>0</v>
      </c>
      <c r="AD73">
        <v>0</v>
      </c>
      <c r="AE73">
        <v>0</v>
      </c>
      <c r="AF73">
        <v>0</v>
      </c>
      <c r="AG73">
        <v>0</v>
      </c>
      <c r="AH73">
        <v>0</v>
      </c>
      <c r="AI73">
        <v>0</v>
      </c>
      <c r="AJ73">
        <v>0</v>
      </c>
      <c r="AK73">
        <v>0</v>
      </c>
      <c r="AL73">
        <v>0</v>
      </c>
      <c r="AM73">
        <v>0</v>
      </c>
    </row>
    <row r="74" spans="1:39" ht="15">
      <c r="A74" s="6">
        <v>57</v>
      </c>
      <c r="B74" s="6" t="s">
        <v>7</v>
      </c>
      <c r="C74" s="6" t="s">
        <v>12</v>
      </c>
      <c r="D74" s="6" t="s">
        <v>13</v>
      </c>
      <c r="E74" s="6">
        <v>1</v>
      </c>
      <c r="H74">
        <v>69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1</v>
      </c>
      <c r="R74">
        <v>0</v>
      </c>
      <c r="S74">
        <v>3</v>
      </c>
      <c r="T74">
        <v>0</v>
      </c>
      <c r="U74">
        <v>0</v>
      </c>
      <c r="V74">
        <v>0</v>
      </c>
      <c r="W74">
        <v>0</v>
      </c>
      <c r="X74">
        <v>0</v>
      </c>
      <c r="Y74">
        <v>0</v>
      </c>
      <c r="Z74">
        <v>0</v>
      </c>
      <c r="AA74">
        <v>0</v>
      </c>
      <c r="AB74">
        <v>2</v>
      </c>
      <c r="AC74">
        <v>0</v>
      </c>
      <c r="AD74">
        <v>0</v>
      </c>
      <c r="AE74">
        <v>0</v>
      </c>
      <c r="AF74">
        <v>0</v>
      </c>
      <c r="AG74">
        <v>0</v>
      </c>
      <c r="AH74">
        <v>0</v>
      </c>
      <c r="AI74">
        <v>1</v>
      </c>
      <c r="AJ74">
        <v>0</v>
      </c>
      <c r="AK74">
        <v>0</v>
      </c>
      <c r="AL74">
        <v>0</v>
      </c>
      <c r="AM74">
        <v>0</v>
      </c>
    </row>
    <row r="75" spans="1:39" ht="15">
      <c r="A75" s="6">
        <v>58</v>
      </c>
      <c r="B75" s="6" t="s">
        <v>7</v>
      </c>
      <c r="C75" s="6" t="s">
        <v>17</v>
      </c>
      <c r="D75" s="6" t="s">
        <v>23</v>
      </c>
      <c r="E75" s="6">
        <v>1</v>
      </c>
      <c r="H75">
        <v>70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7</v>
      </c>
      <c r="R75">
        <v>0</v>
      </c>
      <c r="S75">
        <v>0</v>
      </c>
      <c r="T75">
        <v>0</v>
      </c>
      <c r="U75">
        <v>0</v>
      </c>
      <c r="V75">
        <v>0</v>
      </c>
      <c r="W75">
        <v>0</v>
      </c>
      <c r="X75">
        <v>0</v>
      </c>
      <c r="Y75">
        <v>0</v>
      </c>
      <c r="Z75">
        <v>0</v>
      </c>
      <c r="AA75">
        <v>0</v>
      </c>
      <c r="AB75">
        <v>0</v>
      </c>
      <c r="AC75">
        <v>0</v>
      </c>
      <c r="AD75">
        <v>0</v>
      </c>
      <c r="AE75">
        <v>3</v>
      </c>
      <c r="AF75">
        <v>0</v>
      </c>
      <c r="AG75">
        <v>0</v>
      </c>
      <c r="AH75">
        <v>0</v>
      </c>
      <c r="AI75">
        <v>0</v>
      </c>
      <c r="AJ75">
        <v>0</v>
      </c>
      <c r="AK75">
        <v>0</v>
      </c>
      <c r="AL75">
        <v>0</v>
      </c>
      <c r="AM75">
        <v>0</v>
      </c>
    </row>
    <row r="76" spans="1:39" ht="15">
      <c r="A76" s="6">
        <v>59</v>
      </c>
      <c r="B76" s="6" t="s">
        <v>7</v>
      </c>
      <c r="C76" s="6" t="s">
        <v>11</v>
      </c>
      <c r="D76" s="6" t="s">
        <v>67</v>
      </c>
      <c r="E76" s="6">
        <v>6</v>
      </c>
      <c r="H76">
        <v>71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  <c r="Q76">
        <v>4</v>
      </c>
      <c r="R76">
        <v>0</v>
      </c>
      <c r="S76">
        <v>0</v>
      </c>
      <c r="T76">
        <v>0</v>
      </c>
      <c r="U76">
        <v>0</v>
      </c>
      <c r="V76">
        <v>0</v>
      </c>
      <c r="W76">
        <v>0</v>
      </c>
      <c r="X76">
        <v>0</v>
      </c>
      <c r="Y76">
        <v>0</v>
      </c>
      <c r="Z76">
        <v>0</v>
      </c>
      <c r="AA76">
        <v>0</v>
      </c>
      <c r="AB76">
        <v>1</v>
      </c>
      <c r="AC76">
        <v>0</v>
      </c>
      <c r="AD76">
        <v>0</v>
      </c>
      <c r="AE76">
        <v>0</v>
      </c>
      <c r="AF76">
        <v>0</v>
      </c>
      <c r="AG76">
        <v>0</v>
      </c>
      <c r="AH76">
        <v>0</v>
      </c>
      <c r="AI76">
        <v>0</v>
      </c>
      <c r="AJ76">
        <v>0</v>
      </c>
      <c r="AK76">
        <v>0</v>
      </c>
      <c r="AL76">
        <v>0</v>
      </c>
      <c r="AM76">
        <v>0</v>
      </c>
    </row>
    <row r="77" spans="1:39" ht="15">
      <c r="A77" s="6">
        <v>60</v>
      </c>
      <c r="B77" s="6">
        <v>0</v>
      </c>
      <c r="C77" s="6"/>
      <c r="D77" s="6"/>
      <c r="E77" s="6"/>
      <c r="H77">
        <v>72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8</v>
      </c>
      <c r="T77">
        <v>0</v>
      </c>
      <c r="U77">
        <v>0</v>
      </c>
      <c r="V77">
        <v>0</v>
      </c>
      <c r="W77">
        <v>0</v>
      </c>
      <c r="X77">
        <v>0</v>
      </c>
      <c r="Y77">
        <v>0</v>
      </c>
      <c r="Z77">
        <v>0</v>
      </c>
      <c r="AA77">
        <v>0</v>
      </c>
      <c r="AB77">
        <v>1</v>
      </c>
      <c r="AC77">
        <v>0</v>
      </c>
      <c r="AD77">
        <v>0</v>
      </c>
      <c r="AE77">
        <v>0</v>
      </c>
      <c r="AF77">
        <v>0</v>
      </c>
      <c r="AG77">
        <v>0</v>
      </c>
      <c r="AH77">
        <v>0</v>
      </c>
      <c r="AI77">
        <v>0</v>
      </c>
      <c r="AJ77">
        <v>0</v>
      </c>
      <c r="AK77">
        <v>0</v>
      </c>
      <c r="AL77">
        <v>0</v>
      </c>
      <c r="AM77">
        <v>0</v>
      </c>
    </row>
    <row r="78" spans="1:39" ht="15">
      <c r="A78" s="6">
        <v>61</v>
      </c>
      <c r="B78" s="6" t="s">
        <v>22</v>
      </c>
      <c r="C78" s="6" t="s">
        <v>21</v>
      </c>
      <c r="D78" s="6" t="s">
        <v>9</v>
      </c>
      <c r="E78" s="6">
        <v>1</v>
      </c>
      <c r="H78">
        <v>73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5</v>
      </c>
      <c r="U78">
        <v>0</v>
      </c>
      <c r="V78">
        <v>0</v>
      </c>
      <c r="W78">
        <v>0</v>
      </c>
      <c r="X78">
        <v>0</v>
      </c>
      <c r="Y78">
        <v>0</v>
      </c>
      <c r="Z78">
        <v>0</v>
      </c>
      <c r="AA78">
        <v>0</v>
      </c>
      <c r="AB78">
        <v>7</v>
      </c>
      <c r="AC78">
        <v>0</v>
      </c>
      <c r="AD78">
        <v>1</v>
      </c>
      <c r="AE78">
        <v>0</v>
      </c>
      <c r="AF78">
        <v>0</v>
      </c>
      <c r="AG78">
        <v>0</v>
      </c>
      <c r="AH78">
        <v>0</v>
      </c>
      <c r="AI78">
        <v>0</v>
      </c>
      <c r="AJ78">
        <v>0</v>
      </c>
      <c r="AK78">
        <v>0</v>
      </c>
      <c r="AL78">
        <v>0</v>
      </c>
      <c r="AM78">
        <v>0</v>
      </c>
    </row>
    <row r="79" spans="1:39" ht="15">
      <c r="A79" s="6">
        <v>62</v>
      </c>
      <c r="B79" s="6">
        <v>0</v>
      </c>
      <c r="C79" s="6"/>
      <c r="D79" s="6"/>
      <c r="E79" s="6"/>
      <c r="H79">
        <v>74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6</v>
      </c>
      <c r="T79">
        <v>14</v>
      </c>
      <c r="U79">
        <v>0</v>
      </c>
      <c r="V79">
        <v>0</v>
      </c>
      <c r="W79">
        <v>0</v>
      </c>
      <c r="X79">
        <v>0</v>
      </c>
      <c r="Y79">
        <v>0</v>
      </c>
      <c r="Z79">
        <v>0</v>
      </c>
      <c r="AA79">
        <v>0</v>
      </c>
      <c r="AB79">
        <v>0</v>
      </c>
      <c r="AC79">
        <v>0</v>
      </c>
      <c r="AD79">
        <v>1</v>
      </c>
      <c r="AE79">
        <v>0</v>
      </c>
      <c r="AF79">
        <v>0</v>
      </c>
      <c r="AG79">
        <v>0</v>
      </c>
      <c r="AH79">
        <v>0</v>
      </c>
      <c r="AI79">
        <v>0</v>
      </c>
      <c r="AJ79">
        <v>0</v>
      </c>
      <c r="AK79">
        <v>0</v>
      </c>
      <c r="AL79">
        <v>0</v>
      </c>
      <c r="AM79">
        <v>0</v>
      </c>
    </row>
    <row r="80" spans="1:39" ht="15">
      <c r="A80" s="6">
        <v>63</v>
      </c>
      <c r="B80" s="6">
        <v>0</v>
      </c>
      <c r="C80" s="6"/>
      <c r="D80" s="6"/>
      <c r="E80" s="6"/>
      <c r="H80">
        <v>75</v>
      </c>
      <c r="I80">
        <v>0</v>
      </c>
      <c r="J80">
        <v>0</v>
      </c>
      <c r="K80">
        <v>3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16</v>
      </c>
      <c r="T80">
        <v>0</v>
      </c>
      <c r="U80">
        <v>0</v>
      </c>
      <c r="V80">
        <v>0</v>
      </c>
      <c r="W80">
        <v>0</v>
      </c>
      <c r="X80">
        <v>0</v>
      </c>
      <c r="Y80">
        <v>0</v>
      </c>
      <c r="Z80">
        <v>0</v>
      </c>
      <c r="AA80">
        <v>0</v>
      </c>
      <c r="AB80">
        <v>0</v>
      </c>
      <c r="AC80">
        <v>0</v>
      </c>
      <c r="AD80">
        <v>1</v>
      </c>
      <c r="AE80">
        <v>0</v>
      </c>
      <c r="AF80">
        <v>0</v>
      </c>
      <c r="AG80">
        <v>0</v>
      </c>
      <c r="AH80">
        <v>0</v>
      </c>
      <c r="AI80">
        <v>2</v>
      </c>
      <c r="AJ80">
        <v>0</v>
      </c>
      <c r="AK80">
        <v>0</v>
      </c>
      <c r="AL80">
        <v>0</v>
      </c>
      <c r="AM80">
        <v>0</v>
      </c>
    </row>
    <row r="81" spans="1:39" ht="15">
      <c r="A81" s="6">
        <v>64</v>
      </c>
      <c r="B81" s="6" t="s">
        <v>28</v>
      </c>
      <c r="C81" s="6" t="s">
        <v>8</v>
      </c>
      <c r="D81" s="6" t="s">
        <v>30</v>
      </c>
      <c r="E81" s="6">
        <v>2</v>
      </c>
      <c r="H81">
        <v>76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0</v>
      </c>
      <c r="S81">
        <v>0</v>
      </c>
      <c r="T81">
        <v>0</v>
      </c>
      <c r="U81">
        <v>0</v>
      </c>
      <c r="V81">
        <v>0</v>
      </c>
      <c r="W81">
        <v>0</v>
      </c>
      <c r="X81">
        <v>0</v>
      </c>
      <c r="Y81">
        <v>0</v>
      </c>
      <c r="Z81">
        <v>0</v>
      </c>
      <c r="AA81">
        <v>0</v>
      </c>
      <c r="AB81">
        <v>0</v>
      </c>
      <c r="AC81">
        <v>0</v>
      </c>
      <c r="AD81">
        <v>8</v>
      </c>
      <c r="AE81">
        <v>0</v>
      </c>
      <c r="AF81">
        <v>0</v>
      </c>
      <c r="AG81">
        <v>0</v>
      </c>
      <c r="AH81">
        <v>3</v>
      </c>
      <c r="AI81">
        <v>0</v>
      </c>
      <c r="AJ81">
        <v>0</v>
      </c>
      <c r="AK81">
        <v>0</v>
      </c>
      <c r="AL81">
        <v>0</v>
      </c>
      <c r="AM81">
        <v>0</v>
      </c>
    </row>
    <row r="82" spans="1:39" ht="15">
      <c r="A82" s="6">
        <v>65</v>
      </c>
      <c r="B82" s="6" t="s">
        <v>7</v>
      </c>
      <c r="C82" s="6" t="s">
        <v>12</v>
      </c>
      <c r="D82" s="6" t="s">
        <v>13</v>
      </c>
      <c r="E82" s="6">
        <v>3</v>
      </c>
      <c r="H82">
        <v>77</v>
      </c>
      <c r="I82">
        <v>0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1</v>
      </c>
      <c r="Q82">
        <v>2</v>
      </c>
      <c r="R82">
        <v>0</v>
      </c>
      <c r="S82">
        <v>11</v>
      </c>
      <c r="T82">
        <v>3</v>
      </c>
      <c r="U82">
        <v>0</v>
      </c>
      <c r="V82">
        <v>0</v>
      </c>
      <c r="W82">
        <v>0</v>
      </c>
      <c r="X82">
        <v>0</v>
      </c>
      <c r="Y82">
        <v>0</v>
      </c>
      <c r="Z82">
        <v>0</v>
      </c>
      <c r="AA82">
        <v>0</v>
      </c>
      <c r="AB82">
        <v>0</v>
      </c>
      <c r="AC82">
        <v>0</v>
      </c>
      <c r="AD82">
        <v>2</v>
      </c>
      <c r="AE82">
        <v>0</v>
      </c>
      <c r="AF82">
        <v>0</v>
      </c>
      <c r="AG82">
        <v>0</v>
      </c>
      <c r="AH82">
        <v>0</v>
      </c>
      <c r="AI82">
        <v>0</v>
      </c>
      <c r="AJ82">
        <v>0</v>
      </c>
      <c r="AK82">
        <v>0</v>
      </c>
      <c r="AL82">
        <v>0</v>
      </c>
      <c r="AM82">
        <v>1</v>
      </c>
    </row>
    <row r="83" spans="1:39" ht="15">
      <c r="A83" s="6"/>
      <c r="B83" s="6" t="s">
        <v>7</v>
      </c>
      <c r="C83" s="6" t="s">
        <v>8</v>
      </c>
      <c r="D83" s="6" t="s">
        <v>18</v>
      </c>
      <c r="E83" s="6">
        <v>2</v>
      </c>
      <c r="H83">
        <v>78</v>
      </c>
      <c r="I83">
        <v>0</v>
      </c>
      <c r="J83">
        <v>0</v>
      </c>
      <c r="K83">
        <v>0</v>
      </c>
      <c r="L83">
        <v>0</v>
      </c>
      <c r="M83">
        <v>0</v>
      </c>
      <c r="N83">
        <v>0</v>
      </c>
      <c r="O83">
        <v>0</v>
      </c>
      <c r="P83">
        <v>0</v>
      </c>
      <c r="Q83">
        <v>7</v>
      </c>
      <c r="R83">
        <v>0</v>
      </c>
      <c r="S83">
        <v>0</v>
      </c>
      <c r="T83">
        <v>0</v>
      </c>
      <c r="U83">
        <v>0</v>
      </c>
      <c r="V83">
        <v>0</v>
      </c>
      <c r="W83">
        <v>0</v>
      </c>
      <c r="X83">
        <v>0</v>
      </c>
      <c r="Y83">
        <v>0</v>
      </c>
      <c r="Z83">
        <v>2</v>
      </c>
      <c r="AA83">
        <v>0</v>
      </c>
      <c r="AB83">
        <v>0</v>
      </c>
      <c r="AC83">
        <v>0</v>
      </c>
      <c r="AD83">
        <v>0</v>
      </c>
      <c r="AE83">
        <v>0</v>
      </c>
      <c r="AF83">
        <v>0</v>
      </c>
      <c r="AG83">
        <v>1</v>
      </c>
      <c r="AH83">
        <v>0</v>
      </c>
      <c r="AI83">
        <v>0</v>
      </c>
      <c r="AJ83">
        <v>0</v>
      </c>
      <c r="AK83">
        <v>0</v>
      </c>
      <c r="AL83">
        <v>0</v>
      </c>
      <c r="AM83">
        <v>6</v>
      </c>
    </row>
    <row r="84" spans="1:39" ht="15">
      <c r="A84" s="6">
        <v>66</v>
      </c>
      <c r="B84" s="6" t="s">
        <v>7</v>
      </c>
      <c r="C84" s="6" t="s">
        <v>8</v>
      </c>
      <c r="D84" s="6" t="s">
        <v>37</v>
      </c>
      <c r="E84" s="6">
        <v>2</v>
      </c>
      <c r="H84">
        <v>79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8</v>
      </c>
      <c r="T84">
        <v>0</v>
      </c>
      <c r="U84">
        <v>0</v>
      </c>
      <c r="V84">
        <v>1</v>
      </c>
      <c r="W84">
        <v>1</v>
      </c>
      <c r="X84">
        <v>0</v>
      </c>
      <c r="Y84">
        <v>0</v>
      </c>
      <c r="Z84">
        <v>1</v>
      </c>
      <c r="AA84">
        <v>0</v>
      </c>
      <c r="AB84">
        <v>0</v>
      </c>
      <c r="AC84">
        <v>0</v>
      </c>
      <c r="AD84">
        <v>0</v>
      </c>
      <c r="AE84">
        <v>0</v>
      </c>
      <c r="AF84">
        <v>0</v>
      </c>
      <c r="AG84">
        <v>0</v>
      </c>
      <c r="AH84">
        <v>0</v>
      </c>
      <c r="AI84">
        <v>1</v>
      </c>
      <c r="AJ84">
        <v>0</v>
      </c>
      <c r="AK84">
        <v>0</v>
      </c>
      <c r="AL84">
        <v>0</v>
      </c>
      <c r="AM84">
        <v>3</v>
      </c>
    </row>
    <row r="85" spans="1:39" ht="15">
      <c r="A85" s="6"/>
      <c r="B85" s="6" t="s">
        <v>7</v>
      </c>
      <c r="C85" s="6" t="s">
        <v>14</v>
      </c>
      <c r="D85" s="6" t="s">
        <v>31</v>
      </c>
      <c r="E85" s="6">
        <v>2</v>
      </c>
      <c r="H85">
        <v>80</v>
      </c>
      <c r="I85">
        <v>0</v>
      </c>
      <c r="J85">
        <v>0</v>
      </c>
      <c r="K85">
        <v>0</v>
      </c>
      <c r="L85">
        <v>3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S85">
        <v>0</v>
      </c>
      <c r="T85">
        <v>5</v>
      </c>
      <c r="U85">
        <v>0</v>
      </c>
      <c r="V85">
        <v>0</v>
      </c>
      <c r="W85">
        <v>3</v>
      </c>
      <c r="X85">
        <v>0</v>
      </c>
      <c r="Y85">
        <v>0</v>
      </c>
      <c r="Z85">
        <v>0</v>
      </c>
      <c r="AA85">
        <v>0</v>
      </c>
      <c r="AB85">
        <v>0</v>
      </c>
      <c r="AC85">
        <v>0</v>
      </c>
      <c r="AD85">
        <v>0</v>
      </c>
      <c r="AE85">
        <v>0</v>
      </c>
      <c r="AF85">
        <v>0</v>
      </c>
      <c r="AG85">
        <v>0</v>
      </c>
      <c r="AH85">
        <v>0</v>
      </c>
      <c r="AI85">
        <v>0</v>
      </c>
      <c r="AJ85">
        <v>0</v>
      </c>
      <c r="AK85">
        <v>0</v>
      </c>
      <c r="AL85">
        <v>0</v>
      </c>
      <c r="AM85">
        <v>7</v>
      </c>
    </row>
    <row r="86" spans="1:40" ht="15">
      <c r="A86" s="6">
        <v>67</v>
      </c>
      <c r="B86" s="6" t="s">
        <v>7</v>
      </c>
      <c r="C86" s="6" t="s">
        <v>8</v>
      </c>
      <c r="D86" s="6" t="s">
        <v>37</v>
      </c>
      <c r="E86" s="6">
        <v>5</v>
      </c>
      <c r="I86">
        <f>SUM(I6:I85)</f>
        <v>1</v>
      </c>
      <c r="J86">
        <f aca="true" t="shared" si="0" ref="J86:AM86">SUM(J6:J85)</f>
        <v>0</v>
      </c>
      <c r="K86">
        <f t="shared" si="0"/>
        <v>3</v>
      </c>
      <c r="L86">
        <f t="shared" si="0"/>
        <v>3</v>
      </c>
      <c r="M86">
        <f t="shared" si="0"/>
        <v>0</v>
      </c>
      <c r="N86">
        <f t="shared" si="0"/>
        <v>0</v>
      </c>
      <c r="O86">
        <f t="shared" si="0"/>
        <v>2</v>
      </c>
      <c r="P86">
        <f t="shared" si="0"/>
        <v>5</v>
      </c>
      <c r="Q86">
        <f t="shared" si="0"/>
        <v>36</v>
      </c>
      <c r="R86">
        <f t="shared" si="0"/>
        <v>2</v>
      </c>
      <c r="S86">
        <f t="shared" si="0"/>
        <v>97</v>
      </c>
      <c r="T86">
        <f t="shared" si="0"/>
        <v>59</v>
      </c>
      <c r="U86">
        <f t="shared" si="0"/>
        <v>13</v>
      </c>
      <c r="V86">
        <f t="shared" si="0"/>
        <v>2</v>
      </c>
      <c r="W86">
        <f t="shared" si="0"/>
        <v>5</v>
      </c>
      <c r="X86">
        <f t="shared" si="0"/>
        <v>1</v>
      </c>
      <c r="Y86">
        <f t="shared" si="0"/>
        <v>2</v>
      </c>
      <c r="Z86">
        <f t="shared" si="0"/>
        <v>4</v>
      </c>
      <c r="AA86">
        <f t="shared" si="0"/>
        <v>1</v>
      </c>
      <c r="AB86">
        <f t="shared" si="0"/>
        <v>13</v>
      </c>
      <c r="AC86">
        <f t="shared" si="0"/>
        <v>3</v>
      </c>
      <c r="AD86">
        <f t="shared" si="0"/>
        <v>34</v>
      </c>
      <c r="AE86">
        <f t="shared" si="0"/>
        <v>4</v>
      </c>
      <c r="AF86">
        <f t="shared" si="0"/>
        <v>0</v>
      </c>
      <c r="AG86">
        <f t="shared" si="0"/>
        <v>1</v>
      </c>
      <c r="AH86">
        <f t="shared" si="0"/>
        <v>3</v>
      </c>
      <c r="AI86">
        <f t="shared" si="0"/>
        <v>4</v>
      </c>
      <c r="AJ86">
        <f t="shared" si="0"/>
        <v>0</v>
      </c>
      <c r="AK86">
        <f t="shared" si="0"/>
        <v>0</v>
      </c>
      <c r="AL86">
        <f t="shared" si="0"/>
        <v>0</v>
      </c>
      <c r="AM86">
        <f t="shared" si="0"/>
        <v>27</v>
      </c>
      <c r="AN86">
        <f>SUM(I86:AM86)</f>
        <v>325</v>
      </c>
    </row>
    <row r="87" spans="1:5" ht="15">
      <c r="A87" s="6"/>
      <c r="B87" s="6" t="s">
        <v>39</v>
      </c>
      <c r="C87" s="6" t="s">
        <v>12</v>
      </c>
      <c r="D87" s="6" t="s">
        <v>13</v>
      </c>
      <c r="E87" s="6">
        <v>1</v>
      </c>
    </row>
    <row r="88" spans="1:5" ht="15">
      <c r="A88" s="6">
        <v>68</v>
      </c>
      <c r="B88" s="6" t="s">
        <v>39</v>
      </c>
      <c r="C88" s="6" t="s">
        <v>10</v>
      </c>
      <c r="D88" s="6" t="s">
        <v>23</v>
      </c>
      <c r="E88" s="6">
        <v>1</v>
      </c>
    </row>
    <row r="89" spans="1:5" ht="15">
      <c r="A89" s="6"/>
      <c r="B89" s="6" t="s">
        <v>7</v>
      </c>
      <c r="C89" s="6" t="s">
        <v>10</v>
      </c>
      <c r="D89" s="6" t="s">
        <v>37</v>
      </c>
      <c r="E89" s="6">
        <v>7</v>
      </c>
    </row>
    <row r="90" spans="1:5" ht="15">
      <c r="A90" s="6">
        <v>69</v>
      </c>
      <c r="B90" s="6" t="s">
        <v>7</v>
      </c>
      <c r="C90" s="6" t="s">
        <v>8</v>
      </c>
      <c r="D90" s="6" t="s">
        <v>37</v>
      </c>
      <c r="E90" s="6">
        <v>1</v>
      </c>
    </row>
    <row r="91" spans="1:22" ht="15.75">
      <c r="A91" s="6"/>
      <c r="B91" s="6" t="s">
        <v>22</v>
      </c>
      <c r="C91" s="6" t="s">
        <v>25</v>
      </c>
      <c r="D91" s="6" t="s">
        <v>69</v>
      </c>
      <c r="E91" s="6">
        <v>1</v>
      </c>
      <c r="I91" s="2"/>
      <c r="J91" s="11" t="s">
        <v>6</v>
      </c>
      <c r="K91" s="11" t="s">
        <v>88</v>
      </c>
      <c r="L91" s="11" t="s">
        <v>3</v>
      </c>
      <c r="M91" s="11" t="s">
        <v>65</v>
      </c>
      <c r="N91" s="11" t="s">
        <v>66</v>
      </c>
      <c r="R91" t="s">
        <v>6</v>
      </c>
      <c r="S91" t="s">
        <v>137</v>
      </c>
      <c r="U91" t="s">
        <v>6</v>
      </c>
      <c r="V91" t="s">
        <v>138</v>
      </c>
    </row>
    <row r="92" spans="1:22" ht="15.75">
      <c r="A92" s="6"/>
      <c r="B92" s="6" t="s">
        <v>7</v>
      </c>
      <c r="C92" s="6" t="s">
        <v>14</v>
      </c>
      <c r="D92" s="6" t="s">
        <v>31</v>
      </c>
      <c r="E92" s="6">
        <v>2</v>
      </c>
      <c r="I92" s="2">
        <v>1</v>
      </c>
      <c r="J92" s="14" t="s">
        <v>22</v>
      </c>
      <c r="K92" s="14" t="s">
        <v>89</v>
      </c>
      <c r="L92" s="14" t="s">
        <v>21</v>
      </c>
      <c r="M92" s="14" t="s">
        <v>9</v>
      </c>
      <c r="N92" s="1">
        <f>SUM(E78)</f>
        <v>1</v>
      </c>
      <c r="R92" t="s">
        <v>22</v>
      </c>
      <c r="S92">
        <v>2</v>
      </c>
      <c r="U92" t="s">
        <v>22</v>
      </c>
      <c r="V92">
        <v>5</v>
      </c>
    </row>
    <row r="93" spans="1:22" ht="15.75">
      <c r="A93" s="6"/>
      <c r="B93" s="6" t="s">
        <v>7</v>
      </c>
      <c r="C93" s="6" t="s">
        <v>10</v>
      </c>
      <c r="D93" s="6" t="s">
        <v>18</v>
      </c>
      <c r="E93" s="6">
        <v>3</v>
      </c>
      <c r="I93" s="2">
        <v>2</v>
      </c>
      <c r="J93" s="1"/>
      <c r="K93" s="1" t="s">
        <v>95</v>
      </c>
      <c r="L93" s="1" t="s">
        <v>25</v>
      </c>
      <c r="M93" s="1" t="s">
        <v>69</v>
      </c>
      <c r="N93" s="1">
        <f>SUM(E126,E91,E108)</f>
        <v>4</v>
      </c>
      <c r="R93" t="s">
        <v>19</v>
      </c>
      <c r="S93">
        <v>5</v>
      </c>
      <c r="U93" t="s">
        <v>19</v>
      </c>
      <c r="V93">
        <f>SUM(N111:N115)</f>
        <v>38</v>
      </c>
    </row>
    <row r="94" spans="1:22" ht="15.75">
      <c r="A94" s="6">
        <v>70</v>
      </c>
      <c r="B94" s="6" t="s">
        <v>7</v>
      </c>
      <c r="C94" s="6" t="s">
        <v>36</v>
      </c>
      <c r="D94" s="6"/>
      <c r="E94" s="6">
        <v>3</v>
      </c>
      <c r="I94" s="2">
        <v>3</v>
      </c>
      <c r="J94" s="14" t="s">
        <v>7</v>
      </c>
      <c r="K94" s="14" t="s">
        <v>91</v>
      </c>
      <c r="L94" s="1" t="s">
        <v>8</v>
      </c>
      <c r="M94" s="1" t="s">
        <v>37</v>
      </c>
      <c r="N94" s="1">
        <f>SUM(E84,E58,E86,E89,E90,E95,E96,E114,E119)</f>
        <v>36</v>
      </c>
      <c r="R94" t="s">
        <v>7</v>
      </c>
      <c r="S94">
        <v>15</v>
      </c>
      <c r="U94" t="s">
        <v>7</v>
      </c>
      <c r="V94">
        <f>SUM(N94:N108)</f>
        <v>220</v>
      </c>
    </row>
    <row r="95" spans="1:22" ht="15.75">
      <c r="A95" s="6"/>
      <c r="B95" s="6" t="s">
        <v>7</v>
      </c>
      <c r="C95" s="6" t="s">
        <v>10</v>
      </c>
      <c r="D95" s="6" t="s">
        <v>37</v>
      </c>
      <c r="E95" s="6">
        <v>7</v>
      </c>
      <c r="I95" s="2">
        <v>4</v>
      </c>
      <c r="J95" s="1"/>
      <c r="K95" s="14" t="s">
        <v>91</v>
      </c>
      <c r="L95" s="1" t="s">
        <v>8</v>
      </c>
      <c r="M95" s="1" t="s">
        <v>34</v>
      </c>
      <c r="N95" s="1">
        <f>SUM(E38,E51)</f>
        <v>2</v>
      </c>
      <c r="R95" t="s">
        <v>28</v>
      </c>
      <c r="S95">
        <v>2</v>
      </c>
      <c r="U95" t="s">
        <v>28</v>
      </c>
      <c r="V95">
        <f>SUM(N109:N110)</f>
        <v>62</v>
      </c>
    </row>
    <row r="96" spans="1:22" ht="15.75">
      <c r="A96" s="6">
        <v>71</v>
      </c>
      <c r="B96" s="6" t="s">
        <v>7</v>
      </c>
      <c r="C96" s="6" t="s">
        <v>8</v>
      </c>
      <c r="D96" s="6" t="s">
        <v>37</v>
      </c>
      <c r="E96" s="6">
        <v>4</v>
      </c>
      <c r="I96" s="2">
        <v>5</v>
      </c>
      <c r="J96" s="1"/>
      <c r="K96" s="14" t="s">
        <v>91</v>
      </c>
      <c r="L96" s="1" t="s">
        <v>8</v>
      </c>
      <c r="M96" s="1" t="s">
        <v>18</v>
      </c>
      <c r="N96" s="1">
        <f>SUM(E10,E31,E47,E54,E55,E59,E61,E64,E70,E83,E93,E98,E103,E107,E112,E122)</f>
        <v>97</v>
      </c>
      <c r="V96">
        <f>SUM(V92:V95)</f>
        <v>325</v>
      </c>
    </row>
    <row r="97" spans="1:14" ht="15.75">
      <c r="A97" s="6"/>
      <c r="B97" s="6" t="s">
        <v>7</v>
      </c>
      <c r="C97" s="6" t="s">
        <v>14</v>
      </c>
      <c r="D97" s="6" t="s">
        <v>31</v>
      </c>
      <c r="E97" s="6">
        <v>1</v>
      </c>
      <c r="I97" s="2">
        <v>6</v>
      </c>
      <c r="J97" s="1"/>
      <c r="K97" s="14" t="s">
        <v>91</v>
      </c>
      <c r="L97" s="1" t="s">
        <v>8</v>
      </c>
      <c r="M97" s="14" t="s">
        <v>9</v>
      </c>
      <c r="N97" s="1">
        <f>SUM(E6,E11,E33,E35)</f>
        <v>13</v>
      </c>
    </row>
    <row r="98" spans="1:14" ht="15.75">
      <c r="A98" s="6">
        <v>72</v>
      </c>
      <c r="B98" s="6" t="s">
        <v>7</v>
      </c>
      <c r="C98" s="6" t="s">
        <v>8</v>
      </c>
      <c r="D98" s="6" t="s">
        <v>18</v>
      </c>
      <c r="E98" s="6">
        <v>8</v>
      </c>
      <c r="I98" s="2">
        <v>7</v>
      </c>
      <c r="J98" s="1"/>
      <c r="K98" s="14" t="s">
        <v>91</v>
      </c>
      <c r="L98" s="1" t="s">
        <v>8</v>
      </c>
      <c r="M98" s="14" t="s">
        <v>16</v>
      </c>
      <c r="N98" s="1">
        <f>SUM(E7,E124)</f>
        <v>2</v>
      </c>
    </row>
    <row r="99" spans="1:14" ht="15.75">
      <c r="A99" s="6"/>
      <c r="B99" s="6" t="s">
        <v>7</v>
      </c>
      <c r="C99" s="6" t="s">
        <v>14</v>
      </c>
      <c r="D99" s="6" t="s">
        <v>31</v>
      </c>
      <c r="E99" s="6">
        <v>1</v>
      </c>
      <c r="I99" s="2">
        <v>8</v>
      </c>
      <c r="J99" s="1"/>
      <c r="K99" s="14" t="s">
        <v>91</v>
      </c>
      <c r="L99" s="1" t="s">
        <v>8</v>
      </c>
      <c r="M99" s="14" t="s">
        <v>23</v>
      </c>
      <c r="N99" s="1">
        <f>SUM(E123,E129,E88)</f>
        <v>5</v>
      </c>
    </row>
    <row r="100" spans="1:14" ht="15.75">
      <c r="A100" s="6">
        <v>73</v>
      </c>
      <c r="B100" s="6" t="s">
        <v>7</v>
      </c>
      <c r="C100" s="6" t="s">
        <v>38</v>
      </c>
      <c r="D100" s="6" t="s">
        <v>13</v>
      </c>
      <c r="E100" s="6">
        <v>1</v>
      </c>
      <c r="I100" s="2">
        <v>9</v>
      </c>
      <c r="J100" s="1"/>
      <c r="K100" s="14" t="s">
        <v>91</v>
      </c>
      <c r="L100" s="1" t="s">
        <v>8</v>
      </c>
      <c r="M100" s="14" t="s">
        <v>31</v>
      </c>
      <c r="N100" s="1">
        <f>SUM(E88)</f>
        <v>1</v>
      </c>
    </row>
    <row r="101" spans="1:14" ht="15.75">
      <c r="A101" s="6"/>
      <c r="B101" s="6" t="s">
        <v>28</v>
      </c>
      <c r="C101" s="6" t="s">
        <v>8</v>
      </c>
      <c r="D101" s="6" t="s">
        <v>30</v>
      </c>
      <c r="E101" s="6">
        <v>5</v>
      </c>
      <c r="I101" s="2">
        <v>10</v>
      </c>
      <c r="J101" s="1"/>
      <c r="K101" s="14" t="s">
        <v>91</v>
      </c>
      <c r="L101" s="1" t="s">
        <v>14</v>
      </c>
      <c r="M101" s="14" t="s">
        <v>9</v>
      </c>
      <c r="N101" s="1">
        <f>SUM(E15)</f>
        <v>2</v>
      </c>
    </row>
    <row r="102" spans="1:14" ht="15.75">
      <c r="A102" s="6"/>
      <c r="B102" s="6" t="s">
        <v>7</v>
      </c>
      <c r="C102" s="6" t="s">
        <v>14</v>
      </c>
      <c r="D102" s="6" t="s">
        <v>31</v>
      </c>
      <c r="E102" s="6">
        <v>7</v>
      </c>
      <c r="I102" s="2">
        <v>11</v>
      </c>
      <c r="J102" s="1"/>
      <c r="K102" s="14" t="s">
        <v>91</v>
      </c>
      <c r="L102" s="1" t="s">
        <v>14</v>
      </c>
      <c r="M102" s="14" t="s">
        <v>16</v>
      </c>
      <c r="N102" s="1">
        <f>SUM(E73,E125,E120)</f>
        <v>4</v>
      </c>
    </row>
    <row r="103" spans="1:14" ht="15.75">
      <c r="A103" s="6">
        <v>74</v>
      </c>
      <c r="B103" s="6" t="s">
        <v>7</v>
      </c>
      <c r="C103" s="6" t="s">
        <v>8</v>
      </c>
      <c r="D103" s="6" t="s">
        <v>18</v>
      </c>
      <c r="E103" s="6">
        <v>6</v>
      </c>
      <c r="I103" s="2">
        <v>12</v>
      </c>
      <c r="J103" s="1"/>
      <c r="K103" s="14" t="s">
        <v>91</v>
      </c>
      <c r="L103" s="1" t="s">
        <v>14</v>
      </c>
      <c r="M103" s="14" t="s">
        <v>23</v>
      </c>
      <c r="N103" s="1">
        <f>SUM(E75)</f>
        <v>1</v>
      </c>
    </row>
    <row r="104" spans="1:14" ht="15.75">
      <c r="A104" s="6"/>
      <c r="B104" s="6" t="s">
        <v>7</v>
      </c>
      <c r="C104" s="6" t="s">
        <v>38</v>
      </c>
      <c r="D104" s="6" t="s">
        <v>13</v>
      </c>
      <c r="E104" s="6">
        <v>1</v>
      </c>
      <c r="I104" s="2">
        <v>13</v>
      </c>
      <c r="J104" s="1"/>
      <c r="K104" s="14" t="s">
        <v>91</v>
      </c>
      <c r="L104" s="1" t="s">
        <v>14</v>
      </c>
      <c r="M104" s="14" t="s">
        <v>31</v>
      </c>
      <c r="N104" s="1">
        <f>SUM(E92,E85,E97,E99,E102)</f>
        <v>13</v>
      </c>
    </row>
    <row r="105" spans="1:14" ht="15.75">
      <c r="A105" s="6"/>
      <c r="B105" s="6" t="s">
        <v>28</v>
      </c>
      <c r="C105" s="6" t="s">
        <v>10</v>
      </c>
      <c r="D105" s="6" t="s">
        <v>30</v>
      </c>
      <c r="E105" s="6">
        <v>14</v>
      </c>
      <c r="I105" s="2">
        <v>14</v>
      </c>
      <c r="J105" s="1"/>
      <c r="K105" s="14" t="s">
        <v>91</v>
      </c>
      <c r="L105" s="1" t="s">
        <v>12</v>
      </c>
      <c r="M105" s="1" t="s">
        <v>55</v>
      </c>
      <c r="N105" s="1">
        <v>3</v>
      </c>
    </row>
    <row r="106" spans="1:14" ht="15.75">
      <c r="A106" s="6">
        <v>75</v>
      </c>
      <c r="B106" s="6" t="s">
        <v>7</v>
      </c>
      <c r="C106" s="6" t="s">
        <v>12</v>
      </c>
      <c r="D106" s="6" t="s">
        <v>13</v>
      </c>
      <c r="E106" s="6">
        <v>1</v>
      </c>
      <c r="I106" s="2">
        <v>15</v>
      </c>
      <c r="J106" s="1"/>
      <c r="K106" s="14" t="s">
        <v>91</v>
      </c>
      <c r="L106" s="1" t="s">
        <v>12</v>
      </c>
      <c r="M106" s="1" t="s">
        <v>13</v>
      </c>
      <c r="N106" s="1">
        <f>SUM(E14,E23,E45,E50,E53,E60,E62,E74,E82,E87,E100,E104,E106,E110,E113)</f>
        <v>34</v>
      </c>
    </row>
    <row r="107" spans="1:14" ht="15.75">
      <c r="A107" s="6"/>
      <c r="B107" s="6" t="s">
        <v>7</v>
      </c>
      <c r="C107" s="6" t="s">
        <v>8</v>
      </c>
      <c r="D107" s="6" t="s">
        <v>18</v>
      </c>
      <c r="E107" s="6">
        <v>16</v>
      </c>
      <c r="I107" s="2">
        <v>16</v>
      </c>
      <c r="J107" s="1"/>
      <c r="K107" s="14" t="s">
        <v>91</v>
      </c>
      <c r="L107" s="1" t="s">
        <v>36</v>
      </c>
      <c r="M107" s="14" t="s">
        <v>67</v>
      </c>
      <c r="N107" s="1">
        <f>SUM(E25,E94)</f>
        <v>4</v>
      </c>
    </row>
    <row r="108" spans="1:14" ht="15.75">
      <c r="A108" s="6"/>
      <c r="B108" s="6" t="s">
        <v>22</v>
      </c>
      <c r="C108" s="6" t="s">
        <v>25</v>
      </c>
      <c r="D108" s="6" t="s">
        <v>69</v>
      </c>
      <c r="E108" s="6">
        <v>2</v>
      </c>
      <c r="I108" s="2">
        <v>17</v>
      </c>
      <c r="J108" s="1" t="s">
        <v>7</v>
      </c>
      <c r="K108" s="1" t="s">
        <v>94</v>
      </c>
      <c r="L108" s="1" t="s">
        <v>57</v>
      </c>
      <c r="M108" s="1" t="s">
        <v>58</v>
      </c>
      <c r="N108" s="1">
        <v>3</v>
      </c>
    </row>
    <row r="109" spans="1:14" ht="15.75">
      <c r="A109" s="6"/>
      <c r="B109" s="6" t="s">
        <v>19</v>
      </c>
      <c r="C109" s="6" t="s">
        <v>21</v>
      </c>
      <c r="D109" s="1" t="s">
        <v>64</v>
      </c>
      <c r="E109" s="6">
        <v>3</v>
      </c>
      <c r="I109" s="2">
        <v>18</v>
      </c>
      <c r="J109" s="1" t="s">
        <v>28</v>
      </c>
      <c r="K109" s="1" t="s">
        <v>89</v>
      </c>
      <c r="L109" s="1" t="s">
        <v>26</v>
      </c>
      <c r="M109" s="1" t="s">
        <v>9</v>
      </c>
      <c r="N109" s="1">
        <f>SUM(E131)</f>
        <v>3</v>
      </c>
    </row>
    <row r="110" spans="1:14" ht="15.75">
      <c r="A110" s="6">
        <v>76</v>
      </c>
      <c r="B110" s="6" t="s">
        <v>7</v>
      </c>
      <c r="C110" s="6" t="s">
        <v>12</v>
      </c>
      <c r="D110" s="6" t="s">
        <v>13</v>
      </c>
      <c r="E110" s="6">
        <v>8</v>
      </c>
      <c r="I110" s="2">
        <v>19</v>
      </c>
      <c r="J110" s="1"/>
      <c r="K110" s="1" t="s">
        <v>91</v>
      </c>
      <c r="L110" s="1" t="s">
        <v>8</v>
      </c>
      <c r="M110" s="1" t="s">
        <v>30</v>
      </c>
      <c r="N110" s="1">
        <f>SUM(E36,E37,E46,E52,E63,E65,E81,E101,E105,E116,E130)</f>
        <v>59</v>
      </c>
    </row>
    <row r="111" spans="1:14" ht="15.75">
      <c r="A111" s="6"/>
      <c r="B111" s="6" t="s">
        <v>7</v>
      </c>
      <c r="C111" s="6" t="s">
        <v>57</v>
      </c>
      <c r="D111" s="6" t="s">
        <v>58</v>
      </c>
      <c r="E111" s="6">
        <v>3</v>
      </c>
      <c r="I111" s="2">
        <v>20</v>
      </c>
      <c r="J111" s="14" t="s">
        <v>19</v>
      </c>
      <c r="K111" s="14" t="s">
        <v>89</v>
      </c>
      <c r="L111" s="14" t="s">
        <v>21</v>
      </c>
      <c r="M111" s="1" t="s">
        <v>64</v>
      </c>
      <c r="N111" s="1">
        <f>SUM(E109)</f>
        <v>3</v>
      </c>
    </row>
    <row r="112" spans="1:14" ht="15.75">
      <c r="A112" s="6">
        <v>77</v>
      </c>
      <c r="B112" s="6" t="s">
        <v>7</v>
      </c>
      <c r="C112" s="6" t="s">
        <v>10</v>
      </c>
      <c r="D112" s="6" t="s">
        <v>18</v>
      </c>
      <c r="E112" s="6">
        <v>11</v>
      </c>
      <c r="I112" s="2">
        <v>21</v>
      </c>
      <c r="J112" s="1"/>
      <c r="K112" s="1" t="s">
        <v>91</v>
      </c>
      <c r="L112" s="1" t="s">
        <v>20</v>
      </c>
      <c r="M112" s="14" t="s">
        <v>9</v>
      </c>
      <c r="N112" s="1">
        <f>SUM(E117)</f>
        <v>1</v>
      </c>
    </row>
    <row r="113" spans="1:14" ht="15.75">
      <c r="A113" s="6"/>
      <c r="B113" s="6" t="s">
        <v>7</v>
      </c>
      <c r="C113" s="6" t="s">
        <v>12</v>
      </c>
      <c r="D113" s="6" t="s">
        <v>13</v>
      </c>
      <c r="E113" s="6">
        <v>2</v>
      </c>
      <c r="I113" s="2">
        <v>22</v>
      </c>
      <c r="J113" s="1"/>
      <c r="K113" s="14" t="s">
        <v>91</v>
      </c>
      <c r="L113" s="1" t="s">
        <v>20</v>
      </c>
      <c r="M113" s="14" t="s">
        <v>16</v>
      </c>
      <c r="N113" s="1">
        <f>SUM(E34,E117)</f>
        <v>5</v>
      </c>
    </row>
    <row r="114" spans="1:14" ht="15.75">
      <c r="A114" s="6"/>
      <c r="B114" s="6" t="s">
        <v>7</v>
      </c>
      <c r="C114" s="6" t="s">
        <v>10</v>
      </c>
      <c r="D114" s="6" t="s">
        <v>37</v>
      </c>
      <c r="E114" s="6">
        <v>2</v>
      </c>
      <c r="I114" s="2">
        <v>23</v>
      </c>
      <c r="J114" s="1"/>
      <c r="K114" s="1" t="s">
        <v>92</v>
      </c>
      <c r="L114" s="1" t="s">
        <v>59</v>
      </c>
      <c r="M114" s="1" t="s">
        <v>67</v>
      </c>
      <c r="N114" s="1">
        <v>1</v>
      </c>
    </row>
    <row r="115" spans="1:14" ht="15.75">
      <c r="A115" s="6"/>
      <c r="B115" s="6" t="s">
        <v>19</v>
      </c>
      <c r="C115" s="6" t="s">
        <v>11</v>
      </c>
      <c r="D115" s="6" t="s">
        <v>67</v>
      </c>
      <c r="E115" s="6">
        <v>2</v>
      </c>
      <c r="I115" s="2">
        <v>24</v>
      </c>
      <c r="J115" s="86"/>
      <c r="K115" s="86" t="s">
        <v>93</v>
      </c>
      <c r="L115" s="86" t="s">
        <v>11</v>
      </c>
      <c r="M115" s="86" t="s">
        <v>67</v>
      </c>
      <c r="N115" s="86">
        <f>SUM(E128,E127,E118,E115,E76,E72,E21)</f>
        <v>28</v>
      </c>
    </row>
    <row r="116" spans="1:14" ht="15.75">
      <c r="A116" s="6"/>
      <c r="B116" s="6" t="s">
        <v>28</v>
      </c>
      <c r="C116" s="6" t="s">
        <v>8</v>
      </c>
      <c r="D116" s="6" t="s">
        <v>30</v>
      </c>
      <c r="E116" s="6">
        <v>3</v>
      </c>
      <c r="I116" s="2"/>
      <c r="J116" s="10"/>
      <c r="K116" s="10"/>
      <c r="L116" s="10"/>
      <c r="M116" s="10"/>
      <c r="N116" s="8">
        <f>SUM(N92:N115)</f>
        <v>325</v>
      </c>
    </row>
    <row r="117" spans="1:5" ht="15">
      <c r="A117" s="6"/>
      <c r="B117" s="6" t="s">
        <v>7</v>
      </c>
      <c r="C117" s="6" t="s">
        <v>20</v>
      </c>
      <c r="D117" s="6" t="s">
        <v>16</v>
      </c>
      <c r="E117" s="6">
        <v>1</v>
      </c>
    </row>
    <row r="118" spans="1:5" ht="15">
      <c r="A118" s="6">
        <v>78</v>
      </c>
      <c r="B118" s="6" t="s">
        <v>19</v>
      </c>
      <c r="C118" s="6" t="s">
        <v>11</v>
      </c>
      <c r="D118" s="6" t="s">
        <v>67</v>
      </c>
      <c r="E118" s="6">
        <v>6</v>
      </c>
    </row>
    <row r="119" spans="1:5" ht="15">
      <c r="A119" s="6"/>
      <c r="B119" s="6" t="s">
        <v>7</v>
      </c>
      <c r="C119" s="6" t="s">
        <v>8</v>
      </c>
      <c r="D119" s="6" t="s">
        <v>37</v>
      </c>
      <c r="E119" s="6">
        <v>7</v>
      </c>
    </row>
    <row r="120" spans="1:5" ht="15">
      <c r="A120" s="6"/>
      <c r="B120" s="6" t="s">
        <v>7</v>
      </c>
      <c r="C120" s="6" t="s">
        <v>14</v>
      </c>
      <c r="D120" s="6" t="s">
        <v>16</v>
      </c>
      <c r="E120" s="6">
        <v>2</v>
      </c>
    </row>
    <row r="121" spans="1:5" ht="15">
      <c r="A121" s="6"/>
      <c r="B121" s="6" t="s">
        <v>19</v>
      </c>
      <c r="C121" s="6" t="s">
        <v>59</v>
      </c>
      <c r="D121" s="6" t="s">
        <v>67</v>
      </c>
      <c r="E121" s="6">
        <v>1</v>
      </c>
    </row>
    <row r="122" spans="1:5" ht="15">
      <c r="A122" s="6">
        <v>79</v>
      </c>
      <c r="B122" s="6" t="s">
        <v>7</v>
      </c>
      <c r="C122" s="6" t="s">
        <v>8</v>
      </c>
      <c r="D122" s="6" t="s">
        <v>18</v>
      </c>
      <c r="E122" s="6">
        <v>8</v>
      </c>
    </row>
    <row r="123" spans="1:5" ht="15">
      <c r="A123" s="6"/>
      <c r="B123" s="6" t="s">
        <v>7</v>
      </c>
      <c r="C123" s="6" t="s">
        <v>8</v>
      </c>
      <c r="D123" s="6" t="s">
        <v>23</v>
      </c>
      <c r="E123" s="6">
        <v>1</v>
      </c>
    </row>
    <row r="124" spans="1:5" ht="15">
      <c r="A124" s="6"/>
      <c r="B124" s="6"/>
      <c r="C124" s="6" t="s">
        <v>8</v>
      </c>
      <c r="D124" s="6" t="s">
        <v>16</v>
      </c>
      <c r="E124" s="6">
        <v>1</v>
      </c>
    </row>
    <row r="125" spans="1:5" ht="15">
      <c r="A125" s="6"/>
      <c r="B125" s="6" t="s">
        <v>7</v>
      </c>
      <c r="C125" s="6" t="s">
        <v>17</v>
      </c>
      <c r="D125" s="6" t="s">
        <v>16</v>
      </c>
      <c r="E125" s="6">
        <v>1</v>
      </c>
    </row>
    <row r="126" spans="1:5" ht="15">
      <c r="A126" s="6"/>
      <c r="B126" s="6" t="s">
        <v>22</v>
      </c>
      <c r="C126" s="6" t="s">
        <v>25</v>
      </c>
      <c r="D126" s="6" t="s">
        <v>69</v>
      </c>
      <c r="E126" s="6">
        <v>1</v>
      </c>
    </row>
    <row r="127" spans="1:5" ht="15">
      <c r="A127" s="6"/>
      <c r="B127" s="6" t="s">
        <v>19</v>
      </c>
      <c r="C127" s="6" t="s">
        <v>11</v>
      </c>
      <c r="D127" s="6" t="s">
        <v>67</v>
      </c>
      <c r="E127" s="6">
        <v>3</v>
      </c>
    </row>
    <row r="128" spans="1:5" ht="15">
      <c r="A128" s="6">
        <v>80</v>
      </c>
      <c r="B128" s="6" t="s">
        <v>19</v>
      </c>
      <c r="C128" s="6" t="s">
        <v>11</v>
      </c>
      <c r="D128" s="6" t="s">
        <v>67</v>
      </c>
      <c r="E128" s="6">
        <v>7</v>
      </c>
    </row>
    <row r="129" spans="1:5" ht="15">
      <c r="A129" s="6"/>
      <c r="B129" s="6" t="s">
        <v>7</v>
      </c>
      <c r="C129" s="6" t="s">
        <v>8</v>
      </c>
      <c r="D129" s="6" t="s">
        <v>23</v>
      </c>
      <c r="E129" s="6">
        <v>3</v>
      </c>
    </row>
    <row r="130" spans="1:5" ht="15">
      <c r="A130" s="6"/>
      <c r="B130" s="6" t="s">
        <v>28</v>
      </c>
      <c r="C130" s="6" t="s">
        <v>8</v>
      </c>
      <c r="D130" s="6" t="s">
        <v>30</v>
      </c>
      <c r="E130" s="6">
        <v>5</v>
      </c>
    </row>
    <row r="131" spans="1:5" ht="15">
      <c r="A131" s="6"/>
      <c r="B131" s="6" t="s">
        <v>7</v>
      </c>
      <c r="C131" s="6" t="s">
        <v>26</v>
      </c>
      <c r="D131" s="6" t="s">
        <v>9</v>
      </c>
      <c r="E131" s="6">
        <v>3</v>
      </c>
    </row>
    <row r="132" ht="15">
      <c r="E132">
        <f>SUM(E6:E131)</f>
        <v>325</v>
      </c>
    </row>
    <row r="134" spans="13:16" ht="15.75">
      <c r="M134" s="2"/>
      <c r="N134" s="2"/>
      <c r="O134" s="2"/>
      <c r="P134" s="2"/>
    </row>
    <row r="135" spans="13:16" ht="15.75">
      <c r="M135" s="2"/>
      <c r="N135" s="2"/>
      <c r="O135" s="2"/>
      <c r="P135" s="2"/>
    </row>
    <row r="136" spans="13:16" ht="15.75">
      <c r="M136" s="2"/>
      <c r="N136" s="2"/>
      <c r="O136" s="2"/>
      <c r="P136" s="2"/>
    </row>
    <row r="137" spans="13:16" ht="15.75">
      <c r="M137" s="2"/>
      <c r="N137" s="2"/>
      <c r="O137" s="2"/>
      <c r="P137" s="2"/>
    </row>
    <row r="138" spans="13:16" ht="15.75">
      <c r="M138" s="2"/>
      <c r="N138" s="2"/>
      <c r="O138" s="2"/>
      <c r="P138" s="2"/>
    </row>
    <row r="139" spans="13:16" ht="15.75">
      <c r="M139" s="2"/>
      <c r="N139" s="2"/>
      <c r="O139" s="2"/>
      <c r="P139" s="2"/>
    </row>
    <row r="140" spans="13:16" ht="15.75">
      <c r="M140" s="2"/>
      <c r="N140" s="2"/>
      <c r="O140" s="2"/>
      <c r="P140" s="2"/>
    </row>
    <row r="141" spans="13:16" ht="15.75">
      <c r="M141" s="2"/>
      <c r="N141" s="2"/>
      <c r="O141" s="2"/>
      <c r="P141" s="2"/>
    </row>
    <row r="142" spans="13:16" ht="15.75">
      <c r="M142" s="2"/>
      <c r="N142" s="2"/>
      <c r="O142" s="2"/>
      <c r="P142" s="2"/>
    </row>
    <row r="143" spans="13:16" ht="15.75">
      <c r="M143" s="2"/>
      <c r="N143" s="2"/>
      <c r="O143" s="2"/>
      <c r="P143" s="2"/>
    </row>
    <row r="144" spans="13:16" ht="15.75">
      <c r="M144" s="2"/>
      <c r="N144" s="2"/>
      <c r="O144" s="2"/>
      <c r="P144" s="2"/>
    </row>
    <row r="145" spans="13:16" ht="15.75">
      <c r="M145" s="2"/>
      <c r="N145" s="2"/>
      <c r="O145" s="2"/>
      <c r="P145" s="2"/>
    </row>
    <row r="146" spans="13:16" ht="15.75">
      <c r="M146" s="2"/>
      <c r="N146" s="2"/>
      <c r="O146" s="2"/>
      <c r="P146" s="2"/>
    </row>
    <row r="147" spans="13:16" ht="15.75">
      <c r="M147" s="2"/>
      <c r="N147" s="2"/>
      <c r="O147" s="2"/>
      <c r="P147" s="2"/>
    </row>
    <row r="148" spans="13:16" ht="15.75">
      <c r="M148" s="2"/>
      <c r="N148" s="2"/>
      <c r="O148" s="2"/>
      <c r="P148" s="2"/>
    </row>
    <row r="149" spans="13:16" ht="15.75">
      <c r="M149" s="2"/>
      <c r="N149" s="2"/>
      <c r="O149" s="2"/>
      <c r="P149" s="2"/>
    </row>
    <row r="150" spans="13:16" ht="15.75">
      <c r="M150" s="2"/>
      <c r="N150" s="2"/>
      <c r="O150" s="2"/>
      <c r="P150" s="2"/>
    </row>
    <row r="151" spans="13:16" ht="15.75">
      <c r="M151" s="2"/>
      <c r="N151" s="2"/>
      <c r="O151" s="2"/>
      <c r="P151" s="2"/>
    </row>
    <row r="152" spans="13:16" ht="15.75">
      <c r="M152" s="2"/>
      <c r="N152" s="2"/>
      <c r="O152" s="2"/>
      <c r="P152" s="2"/>
    </row>
    <row r="153" spans="13:16" ht="15.75">
      <c r="M153" s="2"/>
      <c r="N153" s="2"/>
      <c r="O153" s="2"/>
      <c r="P153" s="2"/>
    </row>
    <row r="154" spans="13:16" ht="15.75">
      <c r="M154" s="2"/>
      <c r="N154" s="2"/>
      <c r="O154" s="2"/>
      <c r="P154" s="2"/>
    </row>
    <row r="155" spans="13:16" ht="15.75">
      <c r="M155" s="2"/>
      <c r="N155" s="2"/>
      <c r="O155" s="2"/>
      <c r="P155" s="2"/>
    </row>
    <row r="156" spans="13:16" ht="15.75">
      <c r="M156" s="2"/>
      <c r="N156" s="2"/>
      <c r="O156" s="2"/>
      <c r="P156" s="2"/>
    </row>
    <row r="157" spans="13:16" ht="15.75">
      <c r="M157" s="2"/>
      <c r="N157" s="2"/>
      <c r="O157" s="2"/>
      <c r="P157" s="2"/>
    </row>
    <row r="158" spans="13:16" ht="15.75">
      <c r="M158" s="2"/>
      <c r="N158" s="2"/>
      <c r="O158" s="2"/>
      <c r="P158" s="2"/>
    </row>
    <row r="159" spans="13:16" ht="15.75">
      <c r="M159" s="2"/>
      <c r="N159" s="2"/>
      <c r="O159" s="2"/>
      <c r="P159" s="2"/>
    </row>
    <row r="160" spans="7:16" ht="15.75">
      <c r="G160" s="2"/>
      <c r="H160" s="2"/>
      <c r="I160" s="2"/>
      <c r="J160" s="2"/>
      <c r="K160" s="2"/>
      <c r="M160" s="2"/>
      <c r="N160" s="2"/>
      <c r="O160" s="2"/>
      <c r="P160" s="2"/>
    </row>
    <row r="161" spans="7:16" ht="15.75">
      <c r="G161" s="60" t="s">
        <v>98</v>
      </c>
      <c r="H161" s="37" t="s">
        <v>6</v>
      </c>
      <c r="I161" s="37" t="s">
        <v>88</v>
      </c>
      <c r="J161" s="37" t="s">
        <v>3</v>
      </c>
      <c r="K161" s="37" t="s">
        <v>65</v>
      </c>
      <c r="L161" s="37" t="s">
        <v>66</v>
      </c>
      <c r="M161" s="28" t="s">
        <v>79</v>
      </c>
      <c r="N161" s="28" t="s">
        <v>81</v>
      </c>
      <c r="O161" s="28" t="s">
        <v>80</v>
      </c>
      <c r="P161" s="28" t="s">
        <v>100</v>
      </c>
    </row>
    <row r="162" spans="7:16" ht="15.75">
      <c r="G162" s="61">
        <v>1</v>
      </c>
      <c r="H162" s="59" t="s">
        <v>22</v>
      </c>
      <c r="I162" s="59" t="s">
        <v>89</v>
      </c>
      <c r="J162" s="59" t="s">
        <v>21</v>
      </c>
      <c r="K162" s="59" t="s">
        <v>9</v>
      </c>
      <c r="L162" s="83">
        <v>1</v>
      </c>
      <c r="M162" s="62">
        <f>L162/325</f>
        <v>0.003076923076923077</v>
      </c>
      <c r="N162" s="63">
        <f>LN(M162)</f>
        <v>-5.783825182329737</v>
      </c>
      <c r="O162" s="63">
        <f>M162*N162</f>
        <v>-0.017796385176399192</v>
      </c>
      <c r="P162" s="48">
        <f>M162^2</f>
        <v>9.467455621301774E-06</v>
      </c>
    </row>
    <row r="163" spans="7:16" ht="15.75">
      <c r="G163" s="18">
        <v>2</v>
      </c>
      <c r="H163" s="21" t="s">
        <v>19</v>
      </c>
      <c r="I163" s="21" t="s">
        <v>89</v>
      </c>
      <c r="J163" s="21" t="s">
        <v>21</v>
      </c>
      <c r="K163" s="8" t="s">
        <v>64</v>
      </c>
      <c r="L163" s="84">
        <v>3</v>
      </c>
      <c r="M163" s="19">
        <f aca="true" t="shared" si="1" ref="M163:M185">L163/325</f>
        <v>0.009230769230769232</v>
      </c>
      <c r="N163" s="20">
        <f aca="true" t="shared" si="2" ref="N163:N185">LN(M163)</f>
        <v>-4.685212893661627</v>
      </c>
      <c r="O163" s="20">
        <f aca="true" t="shared" si="3" ref="O163:O185">M163*N163</f>
        <v>-0.04324811901841503</v>
      </c>
      <c r="P163" s="35">
        <f aca="true" t="shared" si="4" ref="P163:P185">M163^2</f>
        <v>8.520710059171599E-05</v>
      </c>
    </row>
    <row r="164" spans="7:16" ht="15.75">
      <c r="G164" s="18">
        <v>3</v>
      </c>
      <c r="H164" s="8" t="s">
        <v>28</v>
      </c>
      <c r="I164" s="8" t="s">
        <v>89</v>
      </c>
      <c r="J164" s="8" t="s">
        <v>26</v>
      </c>
      <c r="K164" s="8" t="s">
        <v>9</v>
      </c>
      <c r="L164" s="84">
        <v>3</v>
      </c>
      <c r="M164" s="19">
        <f t="shared" si="1"/>
        <v>0.009230769230769232</v>
      </c>
      <c r="N164" s="20">
        <f t="shared" si="2"/>
        <v>-4.685212893661627</v>
      </c>
      <c r="O164" s="20">
        <f t="shared" si="3"/>
        <v>-0.04324811901841503</v>
      </c>
      <c r="P164" s="35">
        <f t="shared" si="4"/>
        <v>8.520710059171599E-05</v>
      </c>
    </row>
    <row r="165" spans="7:16" ht="15.75">
      <c r="G165" s="18">
        <v>4</v>
      </c>
      <c r="H165" s="8" t="s">
        <v>19</v>
      </c>
      <c r="I165" s="8" t="s">
        <v>91</v>
      </c>
      <c r="J165" s="8" t="s">
        <v>20</v>
      </c>
      <c r="K165" s="21" t="s">
        <v>9</v>
      </c>
      <c r="L165" s="84">
        <v>1</v>
      </c>
      <c r="M165" s="19">
        <f t="shared" si="1"/>
        <v>0.003076923076923077</v>
      </c>
      <c r="N165" s="20">
        <f t="shared" si="2"/>
        <v>-5.783825182329737</v>
      </c>
      <c r="O165" s="20">
        <f t="shared" si="3"/>
        <v>-0.017796385176399192</v>
      </c>
      <c r="P165" s="35">
        <f t="shared" si="4"/>
        <v>9.467455621301774E-06</v>
      </c>
    </row>
    <row r="166" spans="7:16" ht="15.75">
      <c r="G166" s="18">
        <v>5</v>
      </c>
      <c r="H166" s="8" t="s">
        <v>19</v>
      </c>
      <c r="I166" s="21" t="s">
        <v>91</v>
      </c>
      <c r="J166" s="8" t="s">
        <v>20</v>
      </c>
      <c r="K166" s="21" t="s">
        <v>16</v>
      </c>
      <c r="L166" s="84">
        <v>5</v>
      </c>
      <c r="M166" s="19">
        <f t="shared" si="1"/>
        <v>0.015384615384615385</v>
      </c>
      <c r="N166" s="20">
        <f t="shared" si="2"/>
        <v>-4.174387269895637</v>
      </c>
      <c r="O166" s="20">
        <f t="shared" si="3"/>
        <v>-0.06422134261377903</v>
      </c>
      <c r="P166" s="35">
        <f t="shared" si="4"/>
        <v>0.0002366863905325444</v>
      </c>
    </row>
    <row r="167" spans="7:16" ht="15.75">
      <c r="G167" s="18">
        <v>6</v>
      </c>
      <c r="H167" s="21" t="s">
        <v>7</v>
      </c>
      <c r="I167" s="21" t="s">
        <v>91</v>
      </c>
      <c r="J167" s="8" t="s">
        <v>8</v>
      </c>
      <c r="K167" s="8" t="s">
        <v>37</v>
      </c>
      <c r="L167" s="84">
        <v>36</v>
      </c>
      <c r="M167" s="19">
        <f t="shared" si="1"/>
        <v>0.11076923076923077</v>
      </c>
      <c r="N167" s="20">
        <f t="shared" si="2"/>
        <v>-2.2003062438736274</v>
      </c>
      <c r="O167" s="20">
        <f t="shared" si="3"/>
        <v>-0.2437262300906172</v>
      </c>
      <c r="P167" s="35">
        <f t="shared" si="4"/>
        <v>0.012269822485207102</v>
      </c>
    </row>
    <row r="168" spans="7:16" ht="15.75">
      <c r="G168" s="18">
        <v>7</v>
      </c>
      <c r="H168" s="21" t="s">
        <v>7</v>
      </c>
      <c r="I168" s="21" t="s">
        <v>91</v>
      </c>
      <c r="J168" s="8" t="s">
        <v>8</v>
      </c>
      <c r="K168" s="8" t="s">
        <v>34</v>
      </c>
      <c r="L168" s="84">
        <v>2</v>
      </c>
      <c r="M168" s="19">
        <f t="shared" si="1"/>
        <v>0.006153846153846154</v>
      </c>
      <c r="N168" s="20">
        <f t="shared" si="2"/>
        <v>-5.090678001769792</v>
      </c>
      <c r="O168" s="20">
        <f t="shared" si="3"/>
        <v>-0.031327249241660256</v>
      </c>
      <c r="P168" s="35">
        <f t="shared" si="4"/>
        <v>3.78698224852071E-05</v>
      </c>
    </row>
    <row r="169" spans="7:16" ht="15.75">
      <c r="G169" s="18">
        <v>8</v>
      </c>
      <c r="H169" s="21" t="s">
        <v>7</v>
      </c>
      <c r="I169" s="21" t="s">
        <v>91</v>
      </c>
      <c r="J169" s="8" t="s">
        <v>8</v>
      </c>
      <c r="K169" s="8" t="s">
        <v>18</v>
      </c>
      <c r="L169" s="84">
        <v>97</v>
      </c>
      <c r="M169" s="19">
        <f t="shared" si="1"/>
        <v>0.29846153846153844</v>
      </c>
      <c r="N169" s="20">
        <f t="shared" si="2"/>
        <v>-1.2091142038263547</v>
      </c>
      <c r="O169" s="20">
        <f t="shared" si="3"/>
        <v>-0.360874085449712</v>
      </c>
      <c r="P169" s="35">
        <f t="shared" si="4"/>
        <v>0.0890792899408284</v>
      </c>
    </row>
    <row r="170" spans="7:16" ht="15.75">
      <c r="G170" s="18">
        <v>9</v>
      </c>
      <c r="H170" s="8" t="s">
        <v>28</v>
      </c>
      <c r="I170" s="8" t="s">
        <v>91</v>
      </c>
      <c r="J170" s="8" t="s">
        <v>8</v>
      </c>
      <c r="K170" s="8" t="s">
        <v>30</v>
      </c>
      <c r="L170" s="84">
        <v>59</v>
      </c>
      <c r="M170" s="19">
        <f t="shared" si="1"/>
        <v>0.18153846153846154</v>
      </c>
      <c r="N170" s="20">
        <f t="shared" si="2"/>
        <v>-1.706287738424018</v>
      </c>
      <c r="O170" s="20">
        <f t="shared" si="3"/>
        <v>-0.3097568509754371</v>
      </c>
      <c r="P170" s="35">
        <f t="shared" si="4"/>
        <v>0.03295621301775148</v>
      </c>
    </row>
    <row r="171" spans="7:16" ht="15.75">
      <c r="G171" s="18">
        <v>10</v>
      </c>
      <c r="H171" s="8" t="s">
        <v>7</v>
      </c>
      <c r="I171" s="21" t="s">
        <v>91</v>
      </c>
      <c r="J171" s="8" t="s">
        <v>8</v>
      </c>
      <c r="K171" s="21" t="s">
        <v>9</v>
      </c>
      <c r="L171" s="84">
        <v>13</v>
      </c>
      <c r="M171" s="19">
        <f t="shared" si="1"/>
        <v>0.04</v>
      </c>
      <c r="N171" s="20">
        <f t="shared" si="2"/>
        <v>-3.2188758248682006</v>
      </c>
      <c r="O171" s="20">
        <f t="shared" si="3"/>
        <v>-0.128755032994728</v>
      </c>
      <c r="P171" s="35">
        <f t="shared" si="4"/>
        <v>0.0016</v>
      </c>
    </row>
    <row r="172" spans="7:16" ht="15.75">
      <c r="G172" s="18">
        <v>11</v>
      </c>
      <c r="H172" s="8" t="s">
        <v>7</v>
      </c>
      <c r="I172" s="21" t="s">
        <v>91</v>
      </c>
      <c r="J172" s="8" t="s">
        <v>8</v>
      </c>
      <c r="K172" s="21" t="s">
        <v>16</v>
      </c>
      <c r="L172" s="84">
        <v>2</v>
      </c>
      <c r="M172" s="19">
        <f t="shared" si="1"/>
        <v>0.006153846153846154</v>
      </c>
      <c r="N172" s="20">
        <f t="shared" si="2"/>
        <v>-5.090678001769792</v>
      </c>
      <c r="O172" s="20">
        <f t="shared" si="3"/>
        <v>-0.031327249241660256</v>
      </c>
      <c r="P172" s="35">
        <f t="shared" si="4"/>
        <v>3.78698224852071E-05</v>
      </c>
    </row>
    <row r="173" spans="7:16" ht="15.75">
      <c r="G173" s="18">
        <v>12</v>
      </c>
      <c r="H173" s="8" t="s">
        <v>7</v>
      </c>
      <c r="I173" s="21" t="s">
        <v>91</v>
      </c>
      <c r="J173" s="8" t="s">
        <v>8</v>
      </c>
      <c r="K173" s="21" t="s">
        <v>23</v>
      </c>
      <c r="L173" s="84">
        <v>5</v>
      </c>
      <c r="M173" s="19">
        <f t="shared" si="1"/>
        <v>0.015384615384615385</v>
      </c>
      <c r="N173" s="20">
        <f t="shared" si="2"/>
        <v>-4.174387269895637</v>
      </c>
      <c r="O173" s="20">
        <f t="shared" si="3"/>
        <v>-0.06422134261377903</v>
      </c>
      <c r="P173" s="35">
        <f t="shared" si="4"/>
        <v>0.0002366863905325444</v>
      </c>
    </row>
    <row r="174" spans="7:16" ht="15.75">
      <c r="G174" s="18">
        <v>13</v>
      </c>
      <c r="H174" s="8" t="s">
        <v>7</v>
      </c>
      <c r="I174" s="21" t="s">
        <v>91</v>
      </c>
      <c r="J174" s="8" t="s">
        <v>8</v>
      </c>
      <c r="K174" s="21" t="s">
        <v>31</v>
      </c>
      <c r="L174" s="84">
        <v>1</v>
      </c>
      <c r="M174" s="19">
        <f t="shared" si="1"/>
        <v>0.003076923076923077</v>
      </c>
      <c r="N174" s="20">
        <f t="shared" si="2"/>
        <v>-5.783825182329737</v>
      </c>
      <c r="O174" s="20">
        <f t="shared" si="3"/>
        <v>-0.017796385176399192</v>
      </c>
      <c r="P174" s="35">
        <f t="shared" si="4"/>
        <v>9.467455621301774E-06</v>
      </c>
    </row>
    <row r="175" spans="7:16" ht="15.75">
      <c r="G175" s="18">
        <v>14</v>
      </c>
      <c r="H175" s="8" t="s">
        <v>7</v>
      </c>
      <c r="I175" s="21" t="s">
        <v>91</v>
      </c>
      <c r="J175" s="8" t="s">
        <v>14</v>
      </c>
      <c r="K175" s="21" t="s">
        <v>9</v>
      </c>
      <c r="L175" s="84">
        <v>2</v>
      </c>
      <c r="M175" s="19">
        <f t="shared" si="1"/>
        <v>0.006153846153846154</v>
      </c>
      <c r="N175" s="20">
        <f t="shared" si="2"/>
        <v>-5.090678001769792</v>
      </c>
      <c r="O175" s="20">
        <f t="shared" si="3"/>
        <v>-0.031327249241660256</v>
      </c>
      <c r="P175" s="35">
        <f t="shared" si="4"/>
        <v>3.78698224852071E-05</v>
      </c>
    </row>
    <row r="176" spans="7:16" ht="15.75">
      <c r="G176" s="18">
        <v>15</v>
      </c>
      <c r="H176" s="8" t="s">
        <v>7</v>
      </c>
      <c r="I176" s="21" t="s">
        <v>91</v>
      </c>
      <c r="J176" s="8" t="s">
        <v>14</v>
      </c>
      <c r="K176" s="21" t="s">
        <v>16</v>
      </c>
      <c r="L176" s="84">
        <v>4</v>
      </c>
      <c r="M176" s="19">
        <f t="shared" si="1"/>
        <v>0.012307692307692308</v>
      </c>
      <c r="N176" s="20">
        <f t="shared" si="2"/>
        <v>-4.3975308212098465</v>
      </c>
      <c r="O176" s="20">
        <f t="shared" si="3"/>
        <v>-0.05412345626104426</v>
      </c>
      <c r="P176" s="35">
        <f t="shared" si="4"/>
        <v>0.0001514792899408284</v>
      </c>
    </row>
    <row r="177" spans="7:16" ht="15.75">
      <c r="G177" s="18">
        <v>16</v>
      </c>
      <c r="H177" s="8" t="s">
        <v>7</v>
      </c>
      <c r="I177" s="21" t="s">
        <v>91</v>
      </c>
      <c r="J177" s="8" t="s">
        <v>14</v>
      </c>
      <c r="K177" s="21" t="s">
        <v>23</v>
      </c>
      <c r="L177" s="84">
        <v>1</v>
      </c>
      <c r="M177" s="19">
        <f t="shared" si="1"/>
        <v>0.003076923076923077</v>
      </c>
      <c r="N177" s="20">
        <f t="shared" si="2"/>
        <v>-5.783825182329737</v>
      </c>
      <c r="O177" s="20">
        <f t="shared" si="3"/>
        <v>-0.017796385176399192</v>
      </c>
      <c r="P177" s="35">
        <f t="shared" si="4"/>
        <v>9.467455621301774E-06</v>
      </c>
    </row>
    <row r="178" spans="7:16" ht="15.75">
      <c r="G178" s="18">
        <v>17</v>
      </c>
      <c r="H178" s="8" t="s">
        <v>7</v>
      </c>
      <c r="I178" s="21" t="s">
        <v>91</v>
      </c>
      <c r="J178" s="8" t="s">
        <v>14</v>
      </c>
      <c r="K178" s="21" t="s">
        <v>31</v>
      </c>
      <c r="L178" s="84">
        <v>13</v>
      </c>
      <c r="M178" s="19">
        <f t="shared" si="1"/>
        <v>0.04</v>
      </c>
      <c r="N178" s="20">
        <f t="shared" si="2"/>
        <v>-3.2188758248682006</v>
      </c>
      <c r="O178" s="20">
        <f t="shared" si="3"/>
        <v>-0.128755032994728</v>
      </c>
      <c r="P178" s="35">
        <f t="shared" si="4"/>
        <v>0.0016</v>
      </c>
    </row>
    <row r="179" spans="7:16" ht="15.75">
      <c r="G179" s="18">
        <v>18</v>
      </c>
      <c r="H179" s="8" t="s">
        <v>7</v>
      </c>
      <c r="I179" s="21" t="s">
        <v>91</v>
      </c>
      <c r="J179" s="8" t="s">
        <v>12</v>
      </c>
      <c r="K179" s="8" t="s">
        <v>55</v>
      </c>
      <c r="L179" s="84">
        <v>3</v>
      </c>
      <c r="M179" s="19">
        <f t="shared" si="1"/>
        <v>0.009230769230769232</v>
      </c>
      <c r="N179" s="20">
        <f t="shared" si="2"/>
        <v>-4.685212893661627</v>
      </c>
      <c r="O179" s="20">
        <f t="shared" si="3"/>
        <v>-0.04324811901841503</v>
      </c>
      <c r="P179" s="35">
        <f t="shared" si="4"/>
        <v>8.520710059171599E-05</v>
      </c>
    </row>
    <row r="180" spans="7:16" ht="15.75">
      <c r="G180" s="18">
        <v>19</v>
      </c>
      <c r="H180" s="8" t="s">
        <v>7</v>
      </c>
      <c r="I180" s="21" t="s">
        <v>91</v>
      </c>
      <c r="J180" s="8" t="s">
        <v>12</v>
      </c>
      <c r="K180" s="8" t="s">
        <v>13</v>
      </c>
      <c r="L180" s="84">
        <v>34</v>
      </c>
      <c r="M180" s="19">
        <f t="shared" si="1"/>
        <v>0.10461538461538461</v>
      </c>
      <c r="N180" s="20">
        <f t="shared" si="2"/>
        <v>-2.257464657713576</v>
      </c>
      <c r="O180" s="20">
        <f t="shared" si="3"/>
        <v>-0.23616553342234334</v>
      </c>
      <c r="P180" s="35">
        <f t="shared" si="4"/>
        <v>0.01094437869822485</v>
      </c>
    </row>
    <row r="181" spans="7:16" ht="15.75">
      <c r="G181" s="18">
        <v>20</v>
      </c>
      <c r="H181" s="8" t="s">
        <v>7</v>
      </c>
      <c r="I181" s="21" t="s">
        <v>91</v>
      </c>
      <c r="J181" s="8" t="s">
        <v>36</v>
      </c>
      <c r="K181" s="21" t="s">
        <v>67</v>
      </c>
      <c r="L181" s="84">
        <v>4</v>
      </c>
      <c r="M181" s="19">
        <f t="shared" si="1"/>
        <v>0.012307692307692308</v>
      </c>
      <c r="N181" s="20">
        <f t="shared" si="2"/>
        <v>-4.3975308212098465</v>
      </c>
      <c r="O181" s="20">
        <f t="shared" si="3"/>
        <v>-0.05412345626104426</v>
      </c>
      <c r="P181" s="35">
        <f t="shared" si="4"/>
        <v>0.0001514792899408284</v>
      </c>
    </row>
    <row r="182" spans="7:16" ht="15.75">
      <c r="G182" s="18">
        <v>21</v>
      </c>
      <c r="H182" s="21" t="s">
        <v>28</v>
      </c>
      <c r="I182" s="8" t="s">
        <v>92</v>
      </c>
      <c r="J182" s="8" t="s">
        <v>59</v>
      </c>
      <c r="K182" s="8" t="s">
        <v>67</v>
      </c>
      <c r="L182" s="84">
        <v>1</v>
      </c>
      <c r="M182" s="19">
        <f t="shared" si="1"/>
        <v>0.003076923076923077</v>
      </c>
      <c r="N182" s="20">
        <f t="shared" si="2"/>
        <v>-5.783825182329737</v>
      </c>
      <c r="O182" s="20">
        <f t="shared" si="3"/>
        <v>-0.017796385176399192</v>
      </c>
      <c r="P182" s="35">
        <f t="shared" si="4"/>
        <v>9.467455621301774E-06</v>
      </c>
    </row>
    <row r="183" spans="7:16" ht="15.75">
      <c r="G183" s="18">
        <v>22</v>
      </c>
      <c r="H183" s="8" t="s">
        <v>7</v>
      </c>
      <c r="I183" s="8" t="s">
        <v>94</v>
      </c>
      <c r="J183" s="8" t="s">
        <v>57</v>
      </c>
      <c r="K183" s="8" t="s">
        <v>58</v>
      </c>
      <c r="L183" s="84">
        <v>3</v>
      </c>
      <c r="M183" s="19">
        <f t="shared" si="1"/>
        <v>0.009230769230769232</v>
      </c>
      <c r="N183" s="20">
        <f t="shared" si="2"/>
        <v>-4.685212893661627</v>
      </c>
      <c r="O183" s="20">
        <f t="shared" si="3"/>
        <v>-0.04324811901841503</v>
      </c>
      <c r="P183" s="35">
        <f t="shared" si="4"/>
        <v>8.520710059171599E-05</v>
      </c>
    </row>
    <row r="184" spans="7:16" ht="15.75">
      <c r="G184" s="18">
        <v>23</v>
      </c>
      <c r="H184" s="21" t="s">
        <v>22</v>
      </c>
      <c r="I184" s="8" t="s">
        <v>95</v>
      </c>
      <c r="J184" s="8" t="s">
        <v>25</v>
      </c>
      <c r="K184" s="8" t="s">
        <v>69</v>
      </c>
      <c r="L184" s="84">
        <v>4</v>
      </c>
      <c r="M184" s="19">
        <f t="shared" si="1"/>
        <v>0.012307692307692308</v>
      </c>
      <c r="N184" s="20">
        <f t="shared" si="2"/>
        <v>-4.3975308212098465</v>
      </c>
      <c r="O184" s="20">
        <f t="shared" si="3"/>
        <v>-0.05412345626104426</v>
      </c>
      <c r="P184" s="35">
        <f t="shared" si="4"/>
        <v>0.0001514792899408284</v>
      </c>
    </row>
    <row r="185" spans="7:16" ht="15.75">
      <c r="G185" s="18">
        <v>24</v>
      </c>
      <c r="H185" s="8" t="s">
        <v>19</v>
      </c>
      <c r="I185" s="8" t="s">
        <v>93</v>
      </c>
      <c r="J185" s="8" t="s">
        <v>11</v>
      </c>
      <c r="K185" s="8" t="s">
        <v>67</v>
      </c>
      <c r="L185" s="84">
        <v>28</v>
      </c>
      <c r="M185" s="19">
        <f t="shared" si="1"/>
        <v>0.08615384615384615</v>
      </c>
      <c r="N185" s="20">
        <f t="shared" si="2"/>
        <v>-2.4516206721545335</v>
      </c>
      <c r="O185" s="20">
        <f t="shared" si="3"/>
        <v>-0.21121655021639058</v>
      </c>
      <c r="P185" s="35">
        <f t="shared" si="4"/>
        <v>0.007422485207100591</v>
      </c>
    </row>
    <row r="186" spans="7:16" ht="15.75">
      <c r="G186" s="165" t="s">
        <v>82</v>
      </c>
      <c r="H186" s="165"/>
      <c r="I186" s="165"/>
      <c r="J186" s="165"/>
      <c r="K186" s="165"/>
      <c r="L186" s="83">
        <f>SUM(L162:L185)</f>
        <v>325</v>
      </c>
      <c r="M186" s="47"/>
      <c r="N186" s="47"/>
      <c r="O186" s="90">
        <f>SUM(O162:O185)</f>
        <v>-2.2660185198352836</v>
      </c>
      <c r="P186" s="62">
        <f>SUM(P162:P185)</f>
        <v>0.15730177514792895</v>
      </c>
    </row>
    <row r="187" spans="7:16" ht="15.75">
      <c r="G187" s="166" t="s">
        <v>83</v>
      </c>
      <c r="H187" s="166"/>
      <c r="I187" s="166"/>
      <c r="J187" s="166"/>
      <c r="K187" s="166"/>
      <c r="L187" s="38"/>
      <c r="M187" s="39"/>
      <c r="N187" s="39"/>
      <c r="O187" s="40">
        <f>-(O186)</f>
        <v>2.2660185198352836</v>
      </c>
      <c r="P187" s="39"/>
    </row>
    <row r="188" spans="7:16" ht="15.75">
      <c r="G188" s="167" t="s">
        <v>84</v>
      </c>
      <c r="H188" s="167"/>
      <c r="I188" s="167"/>
      <c r="J188" s="167"/>
      <c r="K188" s="167"/>
      <c r="L188" s="41"/>
      <c r="M188" s="42"/>
      <c r="N188" s="42"/>
      <c r="O188" s="43">
        <f>O187/LN(12)</f>
        <v>0.9119129364592464</v>
      </c>
      <c r="P188" s="42"/>
    </row>
    <row r="189" spans="7:16" ht="15.75">
      <c r="G189" s="168" t="s">
        <v>85</v>
      </c>
      <c r="H189" s="168"/>
      <c r="I189" s="168"/>
      <c r="J189" s="168"/>
      <c r="K189" s="168"/>
      <c r="L189" s="44"/>
      <c r="M189" s="45"/>
      <c r="N189" s="45"/>
      <c r="O189" s="46">
        <f>P186</f>
        <v>0.15730177514792895</v>
      </c>
      <c r="P189" s="45"/>
    </row>
  </sheetData>
  <mergeCells count="7">
    <mergeCell ref="G189:K189"/>
    <mergeCell ref="G186:K186"/>
    <mergeCell ref="A1:C1"/>
    <mergeCell ref="A2:B2"/>
    <mergeCell ref="A3:B3"/>
    <mergeCell ref="G187:K187"/>
    <mergeCell ref="G188:K188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72"/>
  <sheetViews>
    <sheetView zoomScale="80" zoomScaleNormal="80" workbookViewId="0" topLeftCell="E1">
      <pane ySplit="2055" topLeftCell="A144" activePane="bottomLeft" state="split"/>
      <selection pane="topLeft" activeCell="E1" sqref="E1"/>
      <selection pane="bottomLeft" activeCell="G140" sqref="G140:P161"/>
    </sheetView>
  </sheetViews>
  <sheetFormatPr defaultColWidth="9.140625" defaultRowHeight="15"/>
  <cols>
    <col min="2" max="2" width="22.57421875" style="0" customWidth="1"/>
    <col min="3" max="3" width="29.421875" style="0" customWidth="1"/>
    <col min="4" max="4" width="27.140625" style="0" customWidth="1"/>
    <col min="5" max="5" width="14.00390625" style="0" customWidth="1"/>
    <col min="6" max="6" width="16.00390625" style="0" customWidth="1"/>
    <col min="8" max="8" width="14.140625" style="0" customWidth="1"/>
    <col min="9" max="9" width="14.57421875" style="0" customWidth="1"/>
    <col min="10" max="10" width="22.8515625" style="0" customWidth="1"/>
    <col min="11" max="11" width="25.7109375" style="0" customWidth="1"/>
    <col min="12" max="12" width="22.00390625" style="0" customWidth="1"/>
  </cols>
  <sheetData>
    <row r="1" spans="1:9" ht="15.75">
      <c r="A1" s="169" t="s">
        <v>50</v>
      </c>
      <c r="B1" s="169"/>
      <c r="C1" s="169"/>
      <c r="D1" s="8" t="s">
        <v>61</v>
      </c>
      <c r="E1" s="7" t="s">
        <v>41</v>
      </c>
      <c r="F1" s="7" t="s">
        <v>51</v>
      </c>
      <c r="I1" s="13" t="s">
        <v>72</v>
      </c>
    </row>
    <row r="2" spans="1:9" ht="15.75">
      <c r="A2" s="169" t="s">
        <v>1</v>
      </c>
      <c r="B2" s="169"/>
      <c r="C2" s="10" t="s">
        <v>53</v>
      </c>
      <c r="D2" s="8"/>
      <c r="E2" s="7" t="s">
        <v>42</v>
      </c>
      <c r="F2" s="7" t="s">
        <v>52</v>
      </c>
      <c r="I2" s="13" t="s">
        <v>75</v>
      </c>
    </row>
    <row r="3" spans="1:6" ht="15.75">
      <c r="A3" s="169" t="s">
        <v>45</v>
      </c>
      <c r="B3" s="169"/>
      <c r="C3" s="8">
        <v>3</v>
      </c>
      <c r="D3" s="8"/>
      <c r="E3" s="10"/>
      <c r="F3" s="10"/>
    </row>
    <row r="5" spans="1:39" s="109" customFormat="1" ht="51">
      <c r="A5" s="122" t="s">
        <v>2</v>
      </c>
      <c r="B5" s="122" t="s">
        <v>6</v>
      </c>
      <c r="C5" s="122" t="s">
        <v>3</v>
      </c>
      <c r="D5" s="122" t="s">
        <v>4</v>
      </c>
      <c r="E5" s="122" t="s">
        <v>5</v>
      </c>
      <c r="H5" s="102" t="s">
        <v>130</v>
      </c>
      <c r="I5" s="110" t="s">
        <v>101</v>
      </c>
      <c r="J5" s="110" t="s">
        <v>112</v>
      </c>
      <c r="K5" s="111" t="s">
        <v>64</v>
      </c>
      <c r="L5" s="111" t="s">
        <v>102</v>
      </c>
      <c r="M5" s="110" t="s">
        <v>113</v>
      </c>
      <c r="N5" s="111" t="s">
        <v>114</v>
      </c>
      <c r="O5" s="110" t="s">
        <v>103</v>
      </c>
      <c r="P5" s="110" t="s">
        <v>104</v>
      </c>
      <c r="Q5" s="111" t="s">
        <v>37</v>
      </c>
      <c r="R5" s="111" t="s">
        <v>34</v>
      </c>
      <c r="S5" s="111" t="s">
        <v>18</v>
      </c>
      <c r="T5" s="111" t="s">
        <v>30</v>
      </c>
      <c r="U5" s="110" t="s">
        <v>68</v>
      </c>
      <c r="V5" s="110" t="s">
        <v>115</v>
      </c>
      <c r="W5" s="110" t="s">
        <v>116</v>
      </c>
      <c r="X5" s="110" t="s">
        <v>117</v>
      </c>
      <c r="Y5" s="110" t="s">
        <v>118</v>
      </c>
      <c r="Z5" s="110" t="s">
        <v>119</v>
      </c>
      <c r="AA5" s="110" t="s">
        <v>120</v>
      </c>
      <c r="AB5" s="110" t="s">
        <v>121</v>
      </c>
      <c r="AC5" s="111" t="s">
        <v>55</v>
      </c>
      <c r="AD5" s="111" t="s">
        <v>13</v>
      </c>
      <c r="AE5" s="110" t="s">
        <v>122</v>
      </c>
      <c r="AF5" s="112" t="s">
        <v>97</v>
      </c>
      <c r="AG5" s="111" t="s">
        <v>123</v>
      </c>
      <c r="AH5" s="111" t="s">
        <v>58</v>
      </c>
      <c r="AI5" s="111" t="s">
        <v>69</v>
      </c>
      <c r="AJ5" s="111" t="s">
        <v>124</v>
      </c>
      <c r="AK5" s="110" t="s">
        <v>125</v>
      </c>
      <c r="AL5" s="111" t="s">
        <v>60</v>
      </c>
      <c r="AM5" s="113" t="s">
        <v>126</v>
      </c>
    </row>
    <row r="6" spans="1:39" ht="15.75">
      <c r="A6" s="15">
        <v>1</v>
      </c>
      <c r="B6" s="15" t="s">
        <v>7</v>
      </c>
      <c r="C6" s="15" t="s">
        <v>26</v>
      </c>
      <c r="D6" s="15" t="s">
        <v>9</v>
      </c>
      <c r="E6" s="15">
        <v>8</v>
      </c>
      <c r="H6">
        <v>1</v>
      </c>
      <c r="I6">
        <v>0</v>
      </c>
      <c r="J6">
        <v>0</v>
      </c>
      <c r="K6">
        <v>0</v>
      </c>
      <c r="L6">
        <v>8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1</v>
      </c>
      <c r="V6">
        <v>1</v>
      </c>
      <c r="W6">
        <v>0</v>
      </c>
      <c r="X6">
        <v>0</v>
      </c>
      <c r="Y6">
        <v>0</v>
      </c>
      <c r="Z6">
        <v>0</v>
      </c>
      <c r="AA6">
        <v>0</v>
      </c>
      <c r="AB6">
        <v>0</v>
      </c>
      <c r="AC6">
        <v>0</v>
      </c>
      <c r="AD6">
        <v>0</v>
      </c>
      <c r="AE6">
        <v>0</v>
      </c>
      <c r="AF6">
        <v>0</v>
      </c>
      <c r="AG6">
        <v>0</v>
      </c>
      <c r="AH6">
        <v>0</v>
      </c>
      <c r="AI6">
        <v>0</v>
      </c>
      <c r="AJ6">
        <v>0</v>
      </c>
      <c r="AK6">
        <v>0</v>
      </c>
      <c r="AL6">
        <v>0</v>
      </c>
      <c r="AM6">
        <v>0</v>
      </c>
    </row>
    <row r="7" spans="1:39" ht="15.75">
      <c r="A7" s="15"/>
      <c r="B7" s="15" t="s">
        <v>7</v>
      </c>
      <c r="C7" s="15" t="s">
        <v>8</v>
      </c>
      <c r="D7" s="15" t="s">
        <v>9</v>
      </c>
      <c r="E7" s="15">
        <v>1</v>
      </c>
      <c r="H7">
        <v>2</v>
      </c>
      <c r="I7">
        <v>0</v>
      </c>
      <c r="J7">
        <v>0</v>
      </c>
      <c r="K7">
        <v>0</v>
      </c>
      <c r="L7">
        <v>1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  <c r="AC7">
        <v>0</v>
      </c>
      <c r="AD7">
        <v>6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>
        <v>0</v>
      </c>
      <c r="AM7">
        <v>0</v>
      </c>
    </row>
    <row r="8" spans="1:39" ht="15.75">
      <c r="A8" s="15"/>
      <c r="B8" s="15" t="s">
        <v>7</v>
      </c>
      <c r="C8" s="15" t="s">
        <v>8</v>
      </c>
      <c r="D8" s="15" t="s">
        <v>16</v>
      </c>
      <c r="E8" s="15">
        <v>1</v>
      </c>
      <c r="H8">
        <v>3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4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D8">
        <v>0</v>
      </c>
      <c r="AE8">
        <v>0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>
        <v>0</v>
      </c>
      <c r="AM8">
        <v>0</v>
      </c>
    </row>
    <row r="9" spans="1:39" ht="15.75">
      <c r="A9" s="15">
        <v>2</v>
      </c>
      <c r="B9" s="15" t="s">
        <v>7</v>
      </c>
      <c r="C9" s="15" t="s">
        <v>26</v>
      </c>
      <c r="D9" s="15" t="s">
        <v>9</v>
      </c>
      <c r="E9" s="15">
        <v>1</v>
      </c>
      <c r="H9">
        <v>4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2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>
        <v>0</v>
      </c>
      <c r="AM9">
        <v>0</v>
      </c>
    </row>
    <row r="10" spans="1:39" ht="15.75">
      <c r="A10" s="15"/>
      <c r="B10" s="15" t="s">
        <v>7</v>
      </c>
      <c r="C10" s="15" t="s">
        <v>27</v>
      </c>
      <c r="D10" s="15" t="s">
        <v>13</v>
      </c>
      <c r="E10" s="15">
        <v>6</v>
      </c>
      <c r="H10">
        <v>5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1</v>
      </c>
      <c r="AJ10">
        <v>0</v>
      </c>
      <c r="AK10">
        <v>0</v>
      </c>
      <c r="AL10">
        <v>12</v>
      </c>
      <c r="AM10">
        <v>0</v>
      </c>
    </row>
    <row r="11" spans="1:39" ht="15.75">
      <c r="A11" s="15">
        <v>3</v>
      </c>
      <c r="B11" s="15" t="s">
        <v>7</v>
      </c>
      <c r="C11" s="15" t="s">
        <v>8</v>
      </c>
      <c r="D11" s="15" t="s">
        <v>9</v>
      </c>
      <c r="E11" s="15">
        <v>4</v>
      </c>
      <c r="H11">
        <v>6</v>
      </c>
      <c r="I11">
        <v>0</v>
      </c>
      <c r="J11">
        <v>0</v>
      </c>
      <c r="K11">
        <v>0</v>
      </c>
      <c r="L11">
        <v>1</v>
      </c>
      <c r="M11">
        <v>0</v>
      </c>
      <c r="N11">
        <v>2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1</v>
      </c>
      <c r="V11">
        <v>1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0</v>
      </c>
      <c r="AM11">
        <v>0</v>
      </c>
    </row>
    <row r="12" spans="1:39" ht="15.75">
      <c r="A12" s="15">
        <v>4</v>
      </c>
      <c r="B12" s="15" t="s">
        <v>7</v>
      </c>
      <c r="C12" s="15" t="s">
        <v>8</v>
      </c>
      <c r="D12" s="15" t="s">
        <v>9</v>
      </c>
      <c r="E12" s="15">
        <v>1</v>
      </c>
      <c r="H12">
        <v>7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3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>
        <v>0</v>
      </c>
      <c r="AM12">
        <v>0</v>
      </c>
    </row>
    <row r="13" spans="1:39" ht="15.75">
      <c r="A13" s="15"/>
      <c r="B13" s="15" t="s">
        <v>7</v>
      </c>
      <c r="C13" s="15" t="s">
        <v>8</v>
      </c>
      <c r="D13" s="15" t="s">
        <v>9</v>
      </c>
      <c r="E13" s="15">
        <v>1</v>
      </c>
      <c r="H13">
        <v>8</v>
      </c>
      <c r="I13">
        <v>0</v>
      </c>
      <c r="J13">
        <v>0</v>
      </c>
      <c r="K13">
        <v>0</v>
      </c>
      <c r="L13">
        <v>0</v>
      </c>
      <c r="M13">
        <v>4</v>
      </c>
      <c r="N13">
        <v>4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</row>
    <row r="14" spans="1:39" ht="15.75">
      <c r="A14" s="15">
        <v>5</v>
      </c>
      <c r="B14" s="15" t="s">
        <v>22</v>
      </c>
      <c r="C14" s="15" t="s">
        <v>11</v>
      </c>
      <c r="D14" s="15" t="s">
        <v>60</v>
      </c>
      <c r="E14" s="15">
        <v>12</v>
      </c>
      <c r="H14">
        <v>9</v>
      </c>
      <c r="I14">
        <v>0</v>
      </c>
      <c r="J14">
        <v>0</v>
      </c>
      <c r="K14">
        <v>0</v>
      </c>
      <c r="L14">
        <v>0</v>
      </c>
      <c r="M14">
        <v>0</v>
      </c>
      <c r="N14">
        <v>3</v>
      </c>
      <c r="O14">
        <v>2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</row>
    <row r="15" spans="1:39" ht="15.75">
      <c r="A15" s="15"/>
      <c r="B15" s="15" t="s">
        <v>22</v>
      </c>
      <c r="C15" s="15" t="s">
        <v>25</v>
      </c>
      <c r="D15" s="16" t="s">
        <v>69</v>
      </c>
      <c r="E15" s="15">
        <v>1</v>
      </c>
      <c r="H15">
        <v>10</v>
      </c>
      <c r="I15">
        <v>0</v>
      </c>
      <c r="J15">
        <v>0</v>
      </c>
      <c r="K15">
        <v>0</v>
      </c>
      <c r="L15">
        <v>0</v>
      </c>
      <c r="M15">
        <v>0</v>
      </c>
      <c r="N15">
        <v>3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</row>
    <row r="16" spans="1:39" ht="15.75">
      <c r="A16" s="15">
        <v>6</v>
      </c>
      <c r="B16" s="15" t="s">
        <v>7</v>
      </c>
      <c r="C16" s="15" t="s">
        <v>8</v>
      </c>
      <c r="D16" s="15" t="s">
        <v>9</v>
      </c>
      <c r="E16" s="15">
        <v>1</v>
      </c>
      <c r="H16">
        <v>11</v>
      </c>
      <c r="I16">
        <v>0</v>
      </c>
      <c r="J16">
        <v>0</v>
      </c>
      <c r="K16">
        <v>0</v>
      </c>
      <c r="L16">
        <v>0</v>
      </c>
      <c r="M16">
        <v>0</v>
      </c>
      <c r="N16">
        <v>1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</row>
    <row r="17" spans="1:39" ht="15.75">
      <c r="A17" s="15"/>
      <c r="B17" s="15" t="s">
        <v>19</v>
      </c>
      <c r="C17" s="15" t="s">
        <v>29</v>
      </c>
      <c r="D17" s="15" t="s">
        <v>67</v>
      </c>
      <c r="E17" s="15">
        <v>2</v>
      </c>
      <c r="H17">
        <v>12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6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</row>
    <row r="18" spans="1:39" ht="15.75">
      <c r="A18" s="15"/>
      <c r="B18" s="15" t="s">
        <v>7</v>
      </c>
      <c r="C18" s="15" t="s">
        <v>26</v>
      </c>
      <c r="D18" s="15" t="s">
        <v>9</v>
      </c>
      <c r="E18" s="15">
        <v>1</v>
      </c>
      <c r="H18">
        <v>13</v>
      </c>
      <c r="I18">
        <v>0</v>
      </c>
      <c r="J18">
        <v>0</v>
      </c>
      <c r="K18">
        <v>0</v>
      </c>
      <c r="L18">
        <v>0</v>
      </c>
      <c r="M18">
        <v>2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>
        <v>1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</row>
    <row r="19" spans="1:39" ht="15.75">
      <c r="A19" s="15"/>
      <c r="B19" s="15" t="s">
        <v>7</v>
      </c>
      <c r="C19" s="15" t="s">
        <v>8</v>
      </c>
      <c r="D19" s="15" t="s">
        <v>16</v>
      </c>
      <c r="E19" s="15">
        <v>1</v>
      </c>
      <c r="H19">
        <v>14</v>
      </c>
      <c r="I19">
        <v>0</v>
      </c>
      <c r="J19">
        <v>0</v>
      </c>
      <c r="K19">
        <v>0</v>
      </c>
      <c r="L19">
        <v>0</v>
      </c>
      <c r="M19">
        <v>1</v>
      </c>
      <c r="N19">
        <v>0</v>
      </c>
      <c r="O19">
        <v>1</v>
      </c>
      <c r="P19">
        <v>0</v>
      </c>
      <c r="Q19">
        <v>3</v>
      </c>
      <c r="R19">
        <v>0</v>
      </c>
      <c r="S19">
        <v>0</v>
      </c>
      <c r="T19">
        <v>0</v>
      </c>
      <c r="U19">
        <v>1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</row>
    <row r="20" spans="1:39" ht="15.75">
      <c r="A20" s="15">
        <v>7</v>
      </c>
      <c r="B20" s="15" t="s">
        <v>7</v>
      </c>
      <c r="C20" s="15" t="s">
        <v>8</v>
      </c>
      <c r="D20" s="15" t="s">
        <v>16</v>
      </c>
      <c r="E20" s="15">
        <v>3</v>
      </c>
      <c r="H20">
        <v>15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1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0</v>
      </c>
    </row>
    <row r="21" spans="1:39" ht="15.75">
      <c r="A21" s="15">
        <v>8</v>
      </c>
      <c r="B21" s="15" t="s">
        <v>19</v>
      </c>
      <c r="C21" s="15" t="s">
        <v>26</v>
      </c>
      <c r="D21" s="15" t="s">
        <v>16</v>
      </c>
      <c r="E21" s="15">
        <v>4</v>
      </c>
      <c r="H21">
        <v>16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1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v>0</v>
      </c>
      <c r="AC21">
        <v>1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</row>
    <row r="22" spans="1:39" ht="15.75">
      <c r="A22" s="15"/>
      <c r="B22" s="15" t="s">
        <v>19</v>
      </c>
      <c r="C22" s="15" t="s">
        <v>29</v>
      </c>
      <c r="D22" s="15" t="s">
        <v>67</v>
      </c>
      <c r="E22" s="15">
        <v>4</v>
      </c>
      <c r="H22">
        <v>17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>
        <v>0</v>
      </c>
      <c r="AC22">
        <v>0</v>
      </c>
      <c r="AD22">
        <v>0</v>
      </c>
      <c r="AE22">
        <v>0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0</v>
      </c>
      <c r="AL22">
        <v>0</v>
      </c>
      <c r="AM22">
        <v>0</v>
      </c>
    </row>
    <row r="23" spans="1:39" ht="15.75">
      <c r="A23" s="15">
        <v>9</v>
      </c>
      <c r="B23" s="15" t="s">
        <v>19</v>
      </c>
      <c r="C23" s="15" t="s">
        <v>20</v>
      </c>
      <c r="D23" s="15" t="s">
        <v>9</v>
      </c>
      <c r="E23" s="15">
        <v>2</v>
      </c>
      <c r="H23">
        <v>18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  <c r="AB23">
        <v>0</v>
      </c>
      <c r="AC23">
        <v>0</v>
      </c>
      <c r="AD23">
        <v>0</v>
      </c>
      <c r="AE23">
        <v>0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0</v>
      </c>
      <c r="AL23">
        <v>0</v>
      </c>
      <c r="AM23">
        <v>0</v>
      </c>
    </row>
    <row r="24" spans="1:39" ht="15.75">
      <c r="A24" s="15"/>
      <c r="B24" s="15" t="s">
        <v>19</v>
      </c>
      <c r="C24" s="15" t="s">
        <v>29</v>
      </c>
      <c r="D24" s="15" t="s">
        <v>67</v>
      </c>
      <c r="E24" s="15">
        <v>3</v>
      </c>
      <c r="H24">
        <v>19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  <c r="AB24">
        <v>0</v>
      </c>
      <c r="AC24">
        <v>0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L24">
        <v>0</v>
      </c>
      <c r="AM24">
        <v>0</v>
      </c>
    </row>
    <row r="25" spans="1:39" ht="15.75">
      <c r="A25" s="15">
        <v>10</v>
      </c>
      <c r="B25" s="15" t="s">
        <v>19</v>
      </c>
      <c r="C25" s="15" t="s">
        <v>29</v>
      </c>
      <c r="D25" s="15" t="s">
        <v>67</v>
      </c>
      <c r="E25" s="15">
        <v>3</v>
      </c>
      <c r="H25">
        <v>20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5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>
        <v>0</v>
      </c>
      <c r="AC25">
        <v>0</v>
      </c>
      <c r="AD25">
        <v>0</v>
      </c>
      <c r="AE25">
        <v>0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0</v>
      </c>
      <c r="AL25">
        <v>0</v>
      </c>
      <c r="AM25">
        <v>1</v>
      </c>
    </row>
    <row r="26" spans="1:39" ht="15.75">
      <c r="A26" s="15">
        <v>11</v>
      </c>
      <c r="B26" s="15" t="s">
        <v>19</v>
      </c>
      <c r="C26" s="15" t="s">
        <v>29</v>
      </c>
      <c r="D26" s="15" t="s">
        <v>67</v>
      </c>
      <c r="E26" s="15">
        <v>1</v>
      </c>
      <c r="H26">
        <v>21</v>
      </c>
      <c r="I26">
        <v>0</v>
      </c>
      <c r="J26">
        <v>0</v>
      </c>
      <c r="K26">
        <v>1</v>
      </c>
      <c r="L26">
        <v>0</v>
      </c>
      <c r="M26">
        <v>0</v>
      </c>
      <c r="N26">
        <v>0</v>
      </c>
      <c r="O26">
        <v>8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  <c r="AA26">
        <v>0</v>
      </c>
      <c r="AB26">
        <v>0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  <c r="AL26">
        <v>0</v>
      </c>
      <c r="AM26">
        <v>0</v>
      </c>
    </row>
    <row r="27" spans="1:39" ht="15.75">
      <c r="A27" s="15">
        <v>12</v>
      </c>
      <c r="B27" s="15" t="s">
        <v>19</v>
      </c>
      <c r="C27" s="15" t="s">
        <v>20</v>
      </c>
      <c r="D27" s="15" t="s">
        <v>9</v>
      </c>
      <c r="E27" s="15">
        <v>6</v>
      </c>
      <c r="H27">
        <v>22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1</v>
      </c>
      <c r="V27">
        <v>0</v>
      </c>
      <c r="W27">
        <v>0</v>
      </c>
      <c r="X27">
        <v>0</v>
      </c>
      <c r="Y27">
        <v>0</v>
      </c>
      <c r="Z27">
        <v>0</v>
      </c>
      <c r="AA27">
        <v>0</v>
      </c>
      <c r="AB27">
        <v>0</v>
      </c>
      <c r="AC27">
        <v>0</v>
      </c>
      <c r="AD27">
        <v>0</v>
      </c>
      <c r="AE27">
        <v>0</v>
      </c>
      <c r="AF27">
        <v>0</v>
      </c>
      <c r="AG27">
        <v>0</v>
      </c>
      <c r="AH27">
        <v>0</v>
      </c>
      <c r="AI27">
        <v>0</v>
      </c>
      <c r="AJ27">
        <v>0</v>
      </c>
      <c r="AK27">
        <v>0</v>
      </c>
      <c r="AL27">
        <v>0</v>
      </c>
      <c r="AM27">
        <v>5</v>
      </c>
    </row>
    <row r="28" spans="1:39" ht="15.75">
      <c r="A28" s="15">
        <v>13</v>
      </c>
      <c r="B28" s="15" t="s">
        <v>7</v>
      </c>
      <c r="C28" s="15" t="s">
        <v>27</v>
      </c>
      <c r="D28" s="15" t="s">
        <v>55</v>
      </c>
      <c r="E28" s="15">
        <v>1</v>
      </c>
      <c r="H28">
        <v>23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1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0</v>
      </c>
      <c r="AA28">
        <v>0</v>
      </c>
      <c r="AB28">
        <v>0</v>
      </c>
      <c r="AC28">
        <v>0</v>
      </c>
      <c r="AD28">
        <v>0</v>
      </c>
      <c r="AE28">
        <v>0</v>
      </c>
      <c r="AF28">
        <v>0</v>
      </c>
      <c r="AG28">
        <v>0</v>
      </c>
      <c r="AH28">
        <v>0</v>
      </c>
      <c r="AI28">
        <v>0</v>
      </c>
      <c r="AJ28">
        <v>0</v>
      </c>
      <c r="AK28">
        <v>0</v>
      </c>
      <c r="AL28">
        <v>0</v>
      </c>
      <c r="AM28">
        <v>0</v>
      </c>
    </row>
    <row r="29" spans="1:39" ht="15.75">
      <c r="A29" s="15"/>
      <c r="B29" s="15" t="s">
        <v>19</v>
      </c>
      <c r="C29" s="15" t="s">
        <v>26</v>
      </c>
      <c r="D29" s="15" t="s">
        <v>16</v>
      </c>
      <c r="E29" s="15">
        <v>2</v>
      </c>
      <c r="H29">
        <v>24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  <c r="AA29">
        <v>0</v>
      </c>
      <c r="AB29">
        <v>0</v>
      </c>
      <c r="AC29">
        <v>0</v>
      </c>
      <c r="AD29">
        <v>0</v>
      </c>
      <c r="AE29">
        <v>0</v>
      </c>
      <c r="AF29">
        <v>0</v>
      </c>
      <c r="AG29">
        <v>0</v>
      </c>
      <c r="AH29">
        <v>0</v>
      </c>
      <c r="AI29">
        <v>0</v>
      </c>
      <c r="AJ29">
        <v>0</v>
      </c>
      <c r="AK29">
        <v>0</v>
      </c>
      <c r="AL29">
        <v>0</v>
      </c>
      <c r="AM29">
        <v>0</v>
      </c>
    </row>
    <row r="30" spans="1:39" ht="15.75">
      <c r="A30" s="15">
        <v>14</v>
      </c>
      <c r="B30" s="15" t="s">
        <v>7</v>
      </c>
      <c r="C30" s="15" t="s">
        <v>8</v>
      </c>
      <c r="D30" s="15" t="s">
        <v>9</v>
      </c>
      <c r="E30" s="15">
        <v>1</v>
      </c>
      <c r="H30">
        <v>25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  <c r="AA30">
        <v>0</v>
      </c>
      <c r="AB30">
        <v>0</v>
      </c>
      <c r="AC30">
        <v>0</v>
      </c>
      <c r="AD30">
        <v>0</v>
      </c>
      <c r="AE30">
        <v>0</v>
      </c>
      <c r="AF30">
        <v>0</v>
      </c>
      <c r="AG30">
        <v>0</v>
      </c>
      <c r="AH30">
        <v>0</v>
      </c>
      <c r="AI30">
        <v>0</v>
      </c>
      <c r="AJ30">
        <v>0</v>
      </c>
      <c r="AK30">
        <v>0</v>
      </c>
      <c r="AL30">
        <v>0</v>
      </c>
      <c r="AM30">
        <v>3</v>
      </c>
    </row>
    <row r="31" spans="1:39" ht="15.75">
      <c r="A31" s="15"/>
      <c r="B31" s="15" t="s">
        <v>7</v>
      </c>
      <c r="C31" s="15" t="s">
        <v>8</v>
      </c>
      <c r="D31" s="15" t="s">
        <v>37</v>
      </c>
      <c r="E31" s="15">
        <v>3</v>
      </c>
      <c r="H31">
        <v>26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0</v>
      </c>
      <c r="AA31">
        <v>0</v>
      </c>
      <c r="AB31">
        <v>0</v>
      </c>
      <c r="AC31">
        <v>0</v>
      </c>
      <c r="AD31">
        <v>0</v>
      </c>
      <c r="AE31">
        <v>0</v>
      </c>
      <c r="AF31">
        <v>0</v>
      </c>
      <c r="AG31">
        <v>0</v>
      </c>
      <c r="AH31">
        <v>0</v>
      </c>
      <c r="AI31">
        <v>0</v>
      </c>
      <c r="AJ31">
        <v>0</v>
      </c>
      <c r="AK31">
        <v>0</v>
      </c>
      <c r="AL31">
        <v>0</v>
      </c>
      <c r="AM31">
        <v>0</v>
      </c>
    </row>
    <row r="32" spans="1:39" ht="15.75">
      <c r="A32" s="15"/>
      <c r="B32" s="15" t="s">
        <v>19</v>
      </c>
      <c r="C32" s="15" t="s">
        <v>26</v>
      </c>
      <c r="D32" s="15" t="s">
        <v>16</v>
      </c>
      <c r="E32" s="15">
        <v>1</v>
      </c>
      <c r="H32">
        <v>27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0</v>
      </c>
      <c r="AA32">
        <v>0</v>
      </c>
      <c r="AB32">
        <v>0</v>
      </c>
      <c r="AC32">
        <v>0</v>
      </c>
      <c r="AD32">
        <v>0</v>
      </c>
      <c r="AE32">
        <v>0</v>
      </c>
      <c r="AF32">
        <v>0</v>
      </c>
      <c r="AG32">
        <v>0</v>
      </c>
      <c r="AH32">
        <v>0</v>
      </c>
      <c r="AI32">
        <v>0</v>
      </c>
      <c r="AJ32">
        <v>0</v>
      </c>
      <c r="AK32">
        <v>0</v>
      </c>
      <c r="AL32">
        <v>0</v>
      </c>
      <c r="AM32">
        <v>0</v>
      </c>
    </row>
    <row r="33" spans="1:39" ht="15.75">
      <c r="A33" s="15"/>
      <c r="B33" s="15" t="s">
        <v>19</v>
      </c>
      <c r="C33" s="15" t="s">
        <v>20</v>
      </c>
      <c r="D33" s="15" t="s">
        <v>9</v>
      </c>
      <c r="E33" s="15">
        <v>1</v>
      </c>
      <c r="H33">
        <v>28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0</v>
      </c>
      <c r="AA33">
        <v>0</v>
      </c>
      <c r="AB33">
        <v>0</v>
      </c>
      <c r="AC33">
        <v>0</v>
      </c>
      <c r="AD33">
        <v>0</v>
      </c>
      <c r="AE33">
        <v>0</v>
      </c>
      <c r="AF33">
        <v>0</v>
      </c>
      <c r="AG33">
        <v>0</v>
      </c>
      <c r="AH33">
        <v>0</v>
      </c>
      <c r="AI33">
        <v>0</v>
      </c>
      <c r="AJ33">
        <v>0</v>
      </c>
      <c r="AK33">
        <v>0</v>
      </c>
      <c r="AL33">
        <v>0</v>
      </c>
      <c r="AM33">
        <v>0</v>
      </c>
    </row>
    <row r="34" spans="1:39" ht="15.75">
      <c r="A34" s="15">
        <v>15</v>
      </c>
      <c r="B34" s="15" t="s">
        <v>7</v>
      </c>
      <c r="C34" s="15" t="s">
        <v>8</v>
      </c>
      <c r="D34" s="15" t="s">
        <v>18</v>
      </c>
      <c r="E34" s="15">
        <v>1</v>
      </c>
      <c r="H34">
        <v>29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>
        <v>0</v>
      </c>
      <c r="AA34">
        <v>0</v>
      </c>
      <c r="AB34">
        <v>0</v>
      </c>
      <c r="AC34">
        <v>0</v>
      </c>
      <c r="AD34">
        <v>0</v>
      </c>
      <c r="AE34">
        <v>0</v>
      </c>
      <c r="AF34">
        <v>0</v>
      </c>
      <c r="AG34">
        <v>0</v>
      </c>
      <c r="AH34">
        <v>0</v>
      </c>
      <c r="AI34">
        <v>0</v>
      </c>
      <c r="AJ34">
        <v>0</v>
      </c>
      <c r="AK34">
        <v>0</v>
      </c>
      <c r="AL34">
        <v>0</v>
      </c>
      <c r="AM34">
        <v>0</v>
      </c>
    </row>
    <row r="35" spans="1:39" ht="15.75">
      <c r="A35" s="15">
        <v>16</v>
      </c>
      <c r="B35" s="15" t="s">
        <v>19</v>
      </c>
      <c r="C35" s="15" t="s">
        <v>20</v>
      </c>
      <c r="D35" s="15" t="s">
        <v>9</v>
      </c>
      <c r="E35" s="15">
        <v>1</v>
      </c>
      <c r="H35">
        <v>30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v>0</v>
      </c>
      <c r="AA35">
        <v>0</v>
      </c>
      <c r="AB35">
        <v>0</v>
      </c>
      <c r="AC35">
        <v>0</v>
      </c>
      <c r="AD35">
        <v>0</v>
      </c>
      <c r="AE35">
        <v>0</v>
      </c>
      <c r="AF35">
        <v>0</v>
      </c>
      <c r="AG35">
        <v>0</v>
      </c>
      <c r="AH35">
        <v>0</v>
      </c>
      <c r="AI35">
        <v>0</v>
      </c>
      <c r="AJ35">
        <v>0</v>
      </c>
      <c r="AK35">
        <v>0</v>
      </c>
      <c r="AL35">
        <v>0</v>
      </c>
      <c r="AM35">
        <v>0</v>
      </c>
    </row>
    <row r="36" spans="1:39" ht="15.75">
      <c r="A36" s="15"/>
      <c r="B36" s="15" t="s">
        <v>7</v>
      </c>
      <c r="C36" s="15" t="s">
        <v>27</v>
      </c>
      <c r="D36" s="15" t="s">
        <v>55</v>
      </c>
      <c r="E36" s="15">
        <v>1</v>
      </c>
      <c r="H36">
        <v>31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>
        <v>0</v>
      </c>
      <c r="AA36">
        <v>0</v>
      </c>
      <c r="AB36">
        <v>0</v>
      </c>
      <c r="AC36">
        <v>0</v>
      </c>
      <c r="AD36">
        <v>0</v>
      </c>
      <c r="AE36">
        <v>0</v>
      </c>
      <c r="AF36">
        <v>0</v>
      </c>
      <c r="AG36">
        <v>0</v>
      </c>
      <c r="AH36">
        <v>0</v>
      </c>
      <c r="AI36">
        <v>0</v>
      </c>
      <c r="AJ36">
        <v>0</v>
      </c>
      <c r="AK36">
        <v>0</v>
      </c>
      <c r="AL36">
        <v>0</v>
      </c>
      <c r="AM36">
        <v>0</v>
      </c>
    </row>
    <row r="37" spans="1:39" ht="15.75">
      <c r="A37" s="15">
        <v>17</v>
      </c>
      <c r="B37" s="15">
        <v>0</v>
      </c>
      <c r="C37" s="15"/>
      <c r="D37" s="15"/>
      <c r="E37" s="15"/>
      <c r="H37">
        <v>32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v>0</v>
      </c>
      <c r="AB37">
        <v>0</v>
      </c>
      <c r="AC37">
        <v>0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0</v>
      </c>
      <c r="AJ37">
        <v>0</v>
      </c>
      <c r="AK37">
        <v>0</v>
      </c>
      <c r="AL37">
        <v>0</v>
      </c>
      <c r="AM37">
        <v>0</v>
      </c>
    </row>
    <row r="38" spans="1:39" ht="15.75">
      <c r="A38" s="15">
        <v>18</v>
      </c>
      <c r="B38" s="15">
        <v>0</v>
      </c>
      <c r="C38" s="15"/>
      <c r="D38" s="15"/>
      <c r="E38" s="15"/>
      <c r="H38">
        <v>33</v>
      </c>
      <c r="I38">
        <v>1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3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Z38">
        <v>0</v>
      </c>
      <c r="AA38">
        <v>0</v>
      </c>
      <c r="AB38">
        <v>0</v>
      </c>
      <c r="AC38">
        <v>0</v>
      </c>
      <c r="AD38">
        <v>0</v>
      </c>
      <c r="AE38">
        <v>0</v>
      </c>
      <c r="AF38">
        <v>0</v>
      </c>
      <c r="AG38">
        <v>0</v>
      </c>
      <c r="AH38">
        <v>0</v>
      </c>
      <c r="AI38">
        <v>0</v>
      </c>
      <c r="AJ38">
        <v>0</v>
      </c>
      <c r="AK38">
        <v>0</v>
      </c>
      <c r="AL38">
        <v>0</v>
      </c>
      <c r="AM38">
        <v>0</v>
      </c>
    </row>
    <row r="39" spans="1:39" ht="15.75">
      <c r="A39" s="15">
        <v>19</v>
      </c>
      <c r="B39" s="15">
        <v>0</v>
      </c>
      <c r="C39" s="15"/>
      <c r="D39" s="15"/>
      <c r="E39" s="15"/>
      <c r="H39">
        <v>34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>
        <v>0</v>
      </c>
      <c r="Z39">
        <v>0</v>
      </c>
      <c r="AA39">
        <v>0</v>
      </c>
      <c r="AB39">
        <v>0</v>
      </c>
      <c r="AC39">
        <v>0</v>
      </c>
      <c r="AD39">
        <v>0</v>
      </c>
      <c r="AE39">
        <v>0</v>
      </c>
      <c r="AF39">
        <v>0</v>
      </c>
      <c r="AG39">
        <v>0</v>
      </c>
      <c r="AH39">
        <v>0</v>
      </c>
      <c r="AI39">
        <v>0</v>
      </c>
      <c r="AJ39">
        <v>0</v>
      </c>
      <c r="AK39">
        <v>0</v>
      </c>
      <c r="AL39">
        <v>0</v>
      </c>
      <c r="AM39">
        <v>0</v>
      </c>
    </row>
    <row r="40" spans="1:39" ht="15.75">
      <c r="A40" s="15">
        <v>20</v>
      </c>
      <c r="B40" s="15" t="s">
        <v>7</v>
      </c>
      <c r="C40" s="15" t="s">
        <v>8</v>
      </c>
      <c r="D40" s="15" t="s">
        <v>37</v>
      </c>
      <c r="E40" s="15">
        <v>5</v>
      </c>
      <c r="H40">
        <v>35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Z40">
        <v>0</v>
      </c>
      <c r="AA40">
        <v>0</v>
      </c>
      <c r="AB40">
        <v>0</v>
      </c>
      <c r="AC40">
        <v>0</v>
      </c>
      <c r="AD40">
        <v>0</v>
      </c>
      <c r="AE40">
        <v>0</v>
      </c>
      <c r="AF40">
        <v>0</v>
      </c>
      <c r="AG40">
        <v>0</v>
      </c>
      <c r="AH40">
        <v>0</v>
      </c>
      <c r="AI40">
        <v>0</v>
      </c>
      <c r="AJ40">
        <v>0</v>
      </c>
      <c r="AK40">
        <v>0</v>
      </c>
      <c r="AL40">
        <v>0</v>
      </c>
      <c r="AM40">
        <v>0</v>
      </c>
    </row>
    <row r="41" spans="1:39" ht="15.75">
      <c r="A41" s="15"/>
      <c r="B41" s="15" t="s">
        <v>19</v>
      </c>
      <c r="C41" s="15" t="s">
        <v>11</v>
      </c>
      <c r="D41" s="15" t="s">
        <v>67</v>
      </c>
      <c r="E41" s="15">
        <v>1</v>
      </c>
      <c r="H41">
        <v>36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1</v>
      </c>
      <c r="U41">
        <v>0</v>
      </c>
      <c r="V41">
        <v>0</v>
      </c>
      <c r="W41">
        <v>0</v>
      </c>
      <c r="X41">
        <v>0</v>
      </c>
      <c r="Y41">
        <v>0</v>
      </c>
      <c r="Z41">
        <v>0</v>
      </c>
      <c r="AA41">
        <v>0</v>
      </c>
      <c r="AB41">
        <v>0</v>
      </c>
      <c r="AC41">
        <v>0</v>
      </c>
      <c r="AD41">
        <v>0</v>
      </c>
      <c r="AE41">
        <v>0</v>
      </c>
      <c r="AF41">
        <v>0</v>
      </c>
      <c r="AG41">
        <v>0</v>
      </c>
      <c r="AH41">
        <v>0</v>
      </c>
      <c r="AI41">
        <v>0</v>
      </c>
      <c r="AJ41">
        <v>0</v>
      </c>
      <c r="AK41">
        <v>0</v>
      </c>
      <c r="AL41">
        <v>0</v>
      </c>
      <c r="AM41">
        <v>0</v>
      </c>
    </row>
    <row r="42" spans="1:39" ht="15.75">
      <c r="A42" s="15">
        <v>21</v>
      </c>
      <c r="B42" s="15" t="s">
        <v>19</v>
      </c>
      <c r="C42" s="15" t="s">
        <v>20</v>
      </c>
      <c r="D42" s="15" t="s">
        <v>9</v>
      </c>
      <c r="E42" s="15">
        <v>8</v>
      </c>
      <c r="H42">
        <v>37</v>
      </c>
      <c r="I42">
        <v>0</v>
      </c>
      <c r="J42">
        <v>0</v>
      </c>
      <c r="K42">
        <v>3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0</v>
      </c>
      <c r="AA42">
        <v>0</v>
      </c>
      <c r="AB42">
        <v>0</v>
      </c>
      <c r="AC42">
        <v>0</v>
      </c>
      <c r="AD42">
        <v>0</v>
      </c>
      <c r="AE42">
        <v>0</v>
      </c>
      <c r="AF42">
        <v>0</v>
      </c>
      <c r="AG42">
        <v>0</v>
      </c>
      <c r="AH42">
        <v>0</v>
      </c>
      <c r="AI42">
        <v>0</v>
      </c>
      <c r="AJ42">
        <v>0</v>
      </c>
      <c r="AK42">
        <v>0</v>
      </c>
      <c r="AL42">
        <v>0</v>
      </c>
      <c r="AM42">
        <v>0</v>
      </c>
    </row>
    <row r="43" spans="1:39" ht="15.75">
      <c r="A43" s="15"/>
      <c r="B43" s="15" t="s">
        <v>19</v>
      </c>
      <c r="C43" s="15" t="s">
        <v>21</v>
      </c>
      <c r="D43" s="15" t="s">
        <v>64</v>
      </c>
      <c r="E43" s="15">
        <v>1</v>
      </c>
      <c r="H43">
        <v>38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>
        <v>0</v>
      </c>
      <c r="AC43">
        <v>0</v>
      </c>
      <c r="AD43">
        <v>0</v>
      </c>
      <c r="AE43">
        <v>0</v>
      </c>
      <c r="AF43">
        <v>0</v>
      </c>
      <c r="AG43">
        <v>0</v>
      </c>
      <c r="AH43">
        <v>0</v>
      </c>
      <c r="AI43">
        <v>0</v>
      </c>
      <c r="AJ43">
        <v>0</v>
      </c>
      <c r="AK43">
        <v>0</v>
      </c>
      <c r="AL43">
        <v>0</v>
      </c>
      <c r="AM43">
        <v>0</v>
      </c>
    </row>
    <row r="44" spans="1:39" ht="15.75">
      <c r="A44" s="15">
        <v>22</v>
      </c>
      <c r="B44" s="15" t="s">
        <v>7</v>
      </c>
      <c r="C44" s="15" t="s">
        <v>8</v>
      </c>
      <c r="D44" s="15" t="s">
        <v>9</v>
      </c>
      <c r="E44" s="15">
        <v>1</v>
      </c>
      <c r="H44">
        <v>39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1</v>
      </c>
      <c r="P44">
        <v>0</v>
      </c>
      <c r="Q44">
        <v>0</v>
      </c>
      <c r="R44">
        <v>0</v>
      </c>
      <c r="S44">
        <v>0</v>
      </c>
      <c r="T44">
        <v>3</v>
      </c>
      <c r="U44">
        <v>0</v>
      </c>
      <c r="V44">
        <v>0</v>
      </c>
      <c r="W44">
        <v>0</v>
      </c>
      <c r="X44">
        <v>0</v>
      </c>
      <c r="Y44">
        <v>0</v>
      </c>
      <c r="Z44">
        <v>0</v>
      </c>
      <c r="AA44">
        <v>0</v>
      </c>
      <c r="AB44">
        <v>0</v>
      </c>
      <c r="AC44">
        <v>0</v>
      </c>
      <c r="AD44">
        <v>1</v>
      </c>
      <c r="AE44">
        <v>0</v>
      </c>
      <c r="AF44">
        <v>0</v>
      </c>
      <c r="AG44">
        <v>0</v>
      </c>
      <c r="AH44">
        <v>0</v>
      </c>
      <c r="AI44">
        <v>0</v>
      </c>
      <c r="AJ44">
        <v>0</v>
      </c>
      <c r="AK44">
        <v>0</v>
      </c>
      <c r="AL44">
        <v>0</v>
      </c>
      <c r="AM44">
        <v>0</v>
      </c>
    </row>
    <row r="45" spans="1:39" ht="15.75">
      <c r="A45" s="15"/>
      <c r="B45" s="15" t="s">
        <v>19</v>
      </c>
      <c r="C45" s="15" t="s">
        <v>11</v>
      </c>
      <c r="D45" s="15" t="s">
        <v>67</v>
      </c>
      <c r="E45" s="15">
        <v>5</v>
      </c>
      <c r="H45">
        <v>40</v>
      </c>
      <c r="I45">
        <v>0</v>
      </c>
      <c r="J45">
        <v>0</v>
      </c>
      <c r="K45">
        <v>0</v>
      </c>
      <c r="L45">
        <v>0</v>
      </c>
      <c r="M45">
        <v>6</v>
      </c>
      <c r="N45">
        <v>0</v>
      </c>
      <c r="O45">
        <v>2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  <c r="Z45">
        <v>0</v>
      </c>
      <c r="AA45">
        <v>0</v>
      </c>
      <c r="AB45">
        <v>0</v>
      </c>
      <c r="AC45">
        <v>0</v>
      </c>
      <c r="AD45">
        <v>0</v>
      </c>
      <c r="AE45">
        <v>0</v>
      </c>
      <c r="AF45">
        <v>0</v>
      </c>
      <c r="AG45">
        <v>0</v>
      </c>
      <c r="AH45">
        <v>0</v>
      </c>
      <c r="AI45">
        <v>0</v>
      </c>
      <c r="AJ45">
        <v>0</v>
      </c>
      <c r="AK45">
        <v>0</v>
      </c>
      <c r="AL45">
        <v>0</v>
      </c>
      <c r="AM45">
        <v>0</v>
      </c>
    </row>
    <row r="46" spans="1:39" ht="15.75">
      <c r="A46" s="15">
        <v>23</v>
      </c>
      <c r="B46" s="15" t="s">
        <v>7</v>
      </c>
      <c r="C46" s="15" t="s">
        <v>8</v>
      </c>
      <c r="D46" s="15" t="s">
        <v>37</v>
      </c>
      <c r="E46" s="15">
        <v>1</v>
      </c>
      <c r="H46">
        <v>41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9</v>
      </c>
      <c r="R46">
        <v>0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  <c r="Z46">
        <v>0</v>
      </c>
      <c r="AA46">
        <v>0</v>
      </c>
      <c r="AB46">
        <v>0</v>
      </c>
      <c r="AC46">
        <v>0</v>
      </c>
      <c r="AD46">
        <v>0</v>
      </c>
      <c r="AE46">
        <v>0</v>
      </c>
      <c r="AF46">
        <v>0</v>
      </c>
      <c r="AG46">
        <v>0</v>
      </c>
      <c r="AH46">
        <v>0</v>
      </c>
      <c r="AI46">
        <v>0</v>
      </c>
      <c r="AJ46">
        <v>0</v>
      </c>
      <c r="AK46">
        <v>0</v>
      </c>
      <c r="AL46">
        <v>0</v>
      </c>
      <c r="AM46">
        <v>0</v>
      </c>
    </row>
    <row r="47" spans="1:39" ht="15.75">
      <c r="A47" s="15">
        <v>24</v>
      </c>
      <c r="B47" s="15">
        <v>0</v>
      </c>
      <c r="C47" s="15"/>
      <c r="D47" s="15"/>
      <c r="E47" s="15"/>
      <c r="H47">
        <v>42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3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  <c r="Z47">
        <v>0</v>
      </c>
      <c r="AA47">
        <v>0</v>
      </c>
      <c r="AB47">
        <v>0</v>
      </c>
      <c r="AC47">
        <v>0</v>
      </c>
      <c r="AD47">
        <v>0</v>
      </c>
      <c r="AE47">
        <v>0</v>
      </c>
      <c r="AF47">
        <v>0</v>
      </c>
      <c r="AG47">
        <v>0</v>
      </c>
      <c r="AH47">
        <v>0</v>
      </c>
      <c r="AI47">
        <v>0</v>
      </c>
      <c r="AJ47">
        <v>0</v>
      </c>
      <c r="AK47">
        <v>0</v>
      </c>
      <c r="AL47">
        <v>0</v>
      </c>
      <c r="AM47">
        <v>0</v>
      </c>
    </row>
    <row r="48" spans="1:39" ht="15.75">
      <c r="A48" s="15">
        <v>25</v>
      </c>
      <c r="B48" s="15" t="s">
        <v>19</v>
      </c>
      <c r="C48" s="15" t="s">
        <v>11</v>
      </c>
      <c r="D48" s="15" t="s">
        <v>67</v>
      </c>
      <c r="E48" s="15">
        <v>3</v>
      </c>
      <c r="H48">
        <v>43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7</v>
      </c>
      <c r="T48">
        <v>0</v>
      </c>
      <c r="U48">
        <v>0</v>
      </c>
      <c r="V48">
        <v>5</v>
      </c>
      <c r="W48">
        <v>0</v>
      </c>
      <c r="X48">
        <v>0</v>
      </c>
      <c r="Y48">
        <v>0</v>
      </c>
      <c r="Z48">
        <v>0</v>
      </c>
      <c r="AA48">
        <v>0</v>
      </c>
      <c r="AB48">
        <v>0</v>
      </c>
      <c r="AC48">
        <v>0</v>
      </c>
      <c r="AD48">
        <v>0</v>
      </c>
      <c r="AE48">
        <v>0</v>
      </c>
      <c r="AF48">
        <v>0</v>
      </c>
      <c r="AG48">
        <v>0</v>
      </c>
      <c r="AH48">
        <v>0</v>
      </c>
      <c r="AI48">
        <v>0</v>
      </c>
      <c r="AJ48">
        <v>0</v>
      </c>
      <c r="AK48">
        <v>0</v>
      </c>
      <c r="AL48">
        <v>0</v>
      </c>
      <c r="AM48">
        <v>0</v>
      </c>
    </row>
    <row r="49" spans="1:39" ht="15.75">
      <c r="A49" s="15">
        <v>26</v>
      </c>
      <c r="B49" s="15">
        <v>0</v>
      </c>
      <c r="C49" s="15"/>
      <c r="D49" s="15"/>
      <c r="E49" s="15"/>
      <c r="H49">
        <v>44</v>
      </c>
      <c r="I49">
        <v>0</v>
      </c>
      <c r="J49">
        <v>0</v>
      </c>
      <c r="K49">
        <v>3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2</v>
      </c>
      <c r="W49">
        <v>0</v>
      </c>
      <c r="X49">
        <v>0</v>
      </c>
      <c r="Y49">
        <v>0</v>
      </c>
      <c r="Z49">
        <v>0</v>
      </c>
      <c r="AA49">
        <v>0</v>
      </c>
      <c r="AB49">
        <v>0</v>
      </c>
      <c r="AC49">
        <v>0</v>
      </c>
      <c r="AD49">
        <v>0</v>
      </c>
      <c r="AE49">
        <v>0</v>
      </c>
      <c r="AF49">
        <v>0</v>
      </c>
      <c r="AG49">
        <v>0</v>
      </c>
      <c r="AH49">
        <v>0</v>
      </c>
      <c r="AI49">
        <v>0</v>
      </c>
      <c r="AJ49">
        <v>0</v>
      </c>
      <c r="AK49">
        <v>0</v>
      </c>
      <c r="AL49">
        <v>0</v>
      </c>
      <c r="AM49">
        <v>0</v>
      </c>
    </row>
    <row r="50" spans="1:39" ht="15.75">
      <c r="A50" s="15">
        <v>27</v>
      </c>
      <c r="B50" s="15">
        <v>0</v>
      </c>
      <c r="C50" s="15"/>
      <c r="D50" s="15"/>
      <c r="E50" s="15"/>
      <c r="H50">
        <v>45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  <c r="Z50">
        <v>0</v>
      </c>
      <c r="AA50">
        <v>0</v>
      </c>
      <c r="AB50">
        <v>0</v>
      </c>
      <c r="AC50">
        <v>0</v>
      </c>
      <c r="AD50">
        <v>0</v>
      </c>
      <c r="AE50">
        <v>0</v>
      </c>
      <c r="AF50">
        <v>0</v>
      </c>
      <c r="AG50">
        <v>0</v>
      </c>
      <c r="AH50">
        <v>0</v>
      </c>
      <c r="AI50">
        <v>0</v>
      </c>
      <c r="AJ50">
        <v>0</v>
      </c>
      <c r="AK50">
        <v>0</v>
      </c>
      <c r="AL50">
        <v>0</v>
      </c>
      <c r="AM50">
        <v>0</v>
      </c>
    </row>
    <row r="51" spans="1:39" ht="15.75">
      <c r="A51" s="15">
        <v>28</v>
      </c>
      <c r="B51" s="15">
        <v>0</v>
      </c>
      <c r="C51" s="15"/>
      <c r="D51" s="15"/>
      <c r="E51" s="15"/>
      <c r="H51">
        <v>46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2</v>
      </c>
      <c r="R51">
        <v>0</v>
      </c>
      <c r="S51">
        <v>0</v>
      </c>
      <c r="T51">
        <v>0</v>
      </c>
      <c r="U51">
        <v>0</v>
      </c>
      <c r="V51">
        <v>1</v>
      </c>
      <c r="W51">
        <v>0</v>
      </c>
      <c r="X51">
        <v>0</v>
      </c>
      <c r="Y51">
        <v>0</v>
      </c>
      <c r="Z51">
        <v>0</v>
      </c>
      <c r="AA51">
        <v>0</v>
      </c>
      <c r="AB51">
        <v>0</v>
      </c>
      <c r="AC51">
        <v>0</v>
      </c>
      <c r="AD51">
        <v>0</v>
      </c>
      <c r="AE51">
        <v>0</v>
      </c>
      <c r="AF51">
        <v>0</v>
      </c>
      <c r="AG51">
        <v>0</v>
      </c>
      <c r="AH51">
        <v>0</v>
      </c>
      <c r="AI51">
        <v>0</v>
      </c>
      <c r="AJ51">
        <v>0</v>
      </c>
      <c r="AK51">
        <v>0</v>
      </c>
      <c r="AL51">
        <v>0</v>
      </c>
      <c r="AM51">
        <v>0</v>
      </c>
    </row>
    <row r="52" spans="1:39" ht="15.75">
      <c r="A52" s="15">
        <v>29</v>
      </c>
      <c r="B52" s="15">
        <v>0</v>
      </c>
      <c r="C52" s="15"/>
      <c r="D52" s="15"/>
      <c r="E52" s="15"/>
      <c r="H52">
        <v>47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  <c r="U52">
        <v>0</v>
      </c>
      <c r="V52">
        <v>0</v>
      </c>
      <c r="W52">
        <v>0</v>
      </c>
      <c r="X52">
        <v>0</v>
      </c>
      <c r="Y52">
        <v>0</v>
      </c>
      <c r="Z52">
        <v>0</v>
      </c>
      <c r="AA52">
        <v>0</v>
      </c>
      <c r="AB52">
        <v>0</v>
      </c>
      <c r="AC52">
        <v>0</v>
      </c>
      <c r="AD52">
        <v>0</v>
      </c>
      <c r="AE52">
        <v>0</v>
      </c>
      <c r="AF52">
        <v>0</v>
      </c>
      <c r="AG52">
        <v>0</v>
      </c>
      <c r="AH52">
        <v>0</v>
      </c>
      <c r="AI52">
        <v>0</v>
      </c>
      <c r="AJ52">
        <v>0</v>
      </c>
      <c r="AK52">
        <v>0</v>
      </c>
      <c r="AL52">
        <v>0</v>
      </c>
      <c r="AM52">
        <v>0</v>
      </c>
    </row>
    <row r="53" spans="1:39" ht="15.75">
      <c r="A53" s="15">
        <v>30</v>
      </c>
      <c r="B53" s="15">
        <v>0</v>
      </c>
      <c r="C53" s="15"/>
      <c r="D53" s="15"/>
      <c r="E53" s="15"/>
      <c r="H53">
        <v>48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3</v>
      </c>
      <c r="R53">
        <v>0</v>
      </c>
      <c r="S53">
        <v>0</v>
      </c>
      <c r="T53">
        <v>0</v>
      </c>
      <c r="U53">
        <v>0</v>
      </c>
      <c r="V53">
        <v>0</v>
      </c>
      <c r="W53">
        <v>0</v>
      </c>
      <c r="X53">
        <v>0</v>
      </c>
      <c r="Y53">
        <v>0</v>
      </c>
      <c r="Z53">
        <v>0</v>
      </c>
      <c r="AA53">
        <v>0</v>
      </c>
      <c r="AB53">
        <v>0</v>
      </c>
      <c r="AC53">
        <v>0</v>
      </c>
      <c r="AD53">
        <v>2</v>
      </c>
      <c r="AE53">
        <v>0</v>
      </c>
      <c r="AF53">
        <v>0</v>
      </c>
      <c r="AG53">
        <v>0</v>
      </c>
      <c r="AH53">
        <v>0</v>
      </c>
      <c r="AI53">
        <v>0</v>
      </c>
      <c r="AJ53">
        <v>0</v>
      </c>
      <c r="AK53">
        <v>0</v>
      </c>
      <c r="AL53">
        <v>0</v>
      </c>
      <c r="AM53">
        <v>0</v>
      </c>
    </row>
    <row r="54" spans="1:39" ht="15.75">
      <c r="A54" s="15">
        <v>31</v>
      </c>
      <c r="B54" s="15">
        <v>0</v>
      </c>
      <c r="C54" s="15"/>
      <c r="D54" s="15"/>
      <c r="E54" s="15"/>
      <c r="H54">
        <v>49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1</v>
      </c>
      <c r="R54">
        <v>0</v>
      </c>
      <c r="S54">
        <v>0</v>
      </c>
      <c r="T54">
        <v>0</v>
      </c>
      <c r="U54">
        <v>0</v>
      </c>
      <c r="V54">
        <v>0</v>
      </c>
      <c r="W54">
        <v>0</v>
      </c>
      <c r="X54">
        <v>0</v>
      </c>
      <c r="Y54">
        <v>0</v>
      </c>
      <c r="Z54">
        <v>0</v>
      </c>
      <c r="AA54">
        <v>0</v>
      </c>
      <c r="AB54">
        <v>0</v>
      </c>
      <c r="AC54">
        <v>0</v>
      </c>
      <c r="AD54">
        <v>0</v>
      </c>
      <c r="AE54">
        <v>0</v>
      </c>
      <c r="AF54">
        <v>0</v>
      </c>
      <c r="AG54">
        <v>0</v>
      </c>
      <c r="AH54">
        <v>0</v>
      </c>
      <c r="AI54">
        <v>0</v>
      </c>
      <c r="AJ54">
        <v>0</v>
      </c>
      <c r="AK54">
        <v>0</v>
      </c>
      <c r="AL54">
        <v>0</v>
      </c>
      <c r="AM54">
        <v>0</v>
      </c>
    </row>
    <row r="55" spans="1:39" ht="15.75">
      <c r="A55" s="15">
        <v>32</v>
      </c>
      <c r="B55" s="15">
        <v>0</v>
      </c>
      <c r="C55" s="15"/>
      <c r="D55" s="15"/>
      <c r="E55" s="15"/>
      <c r="H55">
        <v>50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0</v>
      </c>
      <c r="W55">
        <v>0</v>
      </c>
      <c r="X55">
        <v>0</v>
      </c>
      <c r="Y55">
        <v>0</v>
      </c>
      <c r="Z55">
        <v>0</v>
      </c>
      <c r="AA55">
        <v>0</v>
      </c>
      <c r="AB55">
        <v>0</v>
      </c>
      <c r="AC55">
        <v>0</v>
      </c>
      <c r="AD55">
        <v>0</v>
      </c>
      <c r="AE55">
        <v>0</v>
      </c>
      <c r="AF55">
        <v>0</v>
      </c>
      <c r="AG55">
        <v>0</v>
      </c>
      <c r="AH55">
        <v>0</v>
      </c>
      <c r="AI55">
        <v>0</v>
      </c>
      <c r="AJ55">
        <v>0</v>
      </c>
      <c r="AK55">
        <v>0</v>
      </c>
      <c r="AL55">
        <v>0</v>
      </c>
      <c r="AM55">
        <v>0</v>
      </c>
    </row>
    <row r="56" spans="1:39" ht="15.75">
      <c r="A56" s="15">
        <v>33</v>
      </c>
      <c r="B56" s="15" t="s">
        <v>7</v>
      </c>
      <c r="C56" s="15" t="s">
        <v>8</v>
      </c>
      <c r="D56" s="15" t="s">
        <v>18</v>
      </c>
      <c r="E56" s="15">
        <v>3</v>
      </c>
      <c r="H56">
        <v>51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  <c r="V56">
        <v>0</v>
      </c>
      <c r="W56">
        <v>0</v>
      </c>
      <c r="X56">
        <v>0</v>
      </c>
      <c r="Y56">
        <v>0</v>
      </c>
      <c r="Z56">
        <v>0</v>
      </c>
      <c r="AA56">
        <v>0</v>
      </c>
      <c r="AB56">
        <v>0</v>
      </c>
      <c r="AC56">
        <v>0</v>
      </c>
      <c r="AD56">
        <v>0</v>
      </c>
      <c r="AE56">
        <v>0</v>
      </c>
      <c r="AF56">
        <v>0</v>
      </c>
      <c r="AG56">
        <v>0</v>
      </c>
      <c r="AH56">
        <v>0</v>
      </c>
      <c r="AI56">
        <v>0</v>
      </c>
      <c r="AJ56">
        <v>0</v>
      </c>
      <c r="AK56">
        <v>0</v>
      </c>
      <c r="AL56">
        <v>0</v>
      </c>
      <c r="AM56">
        <v>0</v>
      </c>
    </row>
    <row r="57" spans="1:39" ht="15.75">
      <c r="A57" s="15"/>
      <c r="B57" s="15" t="s">
        <v>22</v>
      </c>
      <c r="C57" s="15" t="s">
        <v>21</v>
      </c>
      <c r="D57" s="15" t="s">
        <v>9</v>
      </c>
      <c r="E57" s="15">
        <v>1</v>
      </c>
      <c r="H57">
        <v>52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  <c r="Z57">
        <v>0</v>
      </c>
      <c r="AA57">
        <v>0</v>
      </c>
      <c r="AB57">
        <v>0</v>
      </c>
      <c r="AC57">
        <v>0</v>
      </c>
      <c r="AD57">
        <v>0</v>
      </c>
      <c r="AE57">
        <v>0</v>
      </c>
      <c r="AF57">
        <v>0</v>
      </c>
      <c r="AG57">
        <v>0</v>
      </c>
      <c r="AH57">
        <v>0</v>
      </c>
      <c r="AI57">
        <v>0</v>
      </c>
      <c r="AJ57">
        <v>0</v>
      </c>
      <c r="AK57">
        <v>0</v>
      </c>
      <c r="AL57">
        <v>0</v>
      </c>
      <c r="AM57">
        <v>0</v>
      </c>
    </row>
    <row r="58" spans="1:39" ht="15.75">
      <c r="A58" s="15">
        <v>34</v>
      </c>
      <c r="B58" s="15">
        <v>0</v>
      </c>
      <c r="C58" s="15"/>
      <c r="D58" s="15"/>
      <c r="E58" s="15"/>
      <c r="H58">
        <v>53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2</v>
      </c>
      <c r="R58">
        <v>0</v>
      </c>
      <c r="S58">
        <v>0</v>
      </c>
      <c r="T58">
        <v>0</v>
      </c>
      <c r="U58">
        <v>0</v>
      </c>
      <c r="V58">
        <v>1</v>
      </c>
      <c r="W58">
        <v>0</v>
      </c>
      <c r="X58">
        <v>0</v>
      </c>
      <c r="Y58">
        <v>0</v>
      </c>
      <c r="Z58">
        <v>0</v>
      </c>
      <c r="AA58">
        <v>0</v>
      </c>
      <c r="AB58">
        <v>0</v>
      </c>
      <c r="AC58">
        <v>0</v>
      </c>
      <c r="AD58">
        <v>0</v>
      </c>
      <c r="AE58">
        <v>0</v>
      </c>
      <c r="AF58">
        <v>0</v>
      </c>
      <c r="AG58">
        <v>0</v>
      </c>
      <c r="AH58">
        <v>0</v>
      </c>
      <c r="AI58">
        <v>0</v>
      </c>
      <c r="AJ58">
        <v>0</v>
      </c>
      <c r="AK58">
        <v>0</v>
      </c>
      <c r="AL58">
        <v>0</v>
      </c>
      <c r="AM58">
        <v>0</v>
      </c>
    </row>
    <row r="59" spans="1:39" ht="15.75">
      <c r="A59" s="15">
        <v>35</v>
      </c>
      <c r="B59" s="15">
        <v>0</v>
      </c>
      <c r="C59" s="15"/>
      <c r="D59" s="15"/>
      <c r="E59" s="15"/>
      <c r="H59">
        <v>54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2</v>
      </c>
      <c r="T59">
        <v>0</v>
      </c>
      <c r="U59">
        <v>0</v>
      </c>
      <c r="V59">
        <v>0</v>
      </c>
      <c r="W59">
        <v>0</v>
      </c>
      <c r="X59">
        <v>0</v>
      </c>
      <c r="Y59">
        <v>0</v>
      </c>
      <c r="Z59">
        <v>0</v>
      </c>
      <c r="AA59">
        <v>0</v>
      </c>
      <c r="AB59">
        <v>0</v>
      </c>
      <c r="AC59">
        <v>0</v>
      </c>
      <c r="AD59">
        <v>0</v>
      </c>
      <c r="AE59">
        <v>0</v>
      </c>
      <c r="AF59">
        <v>0</v>
      </c>
      <c r="AG59">
        <v>0</v>
      </c>
      <c r="AH59">
        <v>0</v>
      </c>
      <c r="AI59">
        <v>1</v>
      </c>
      <c r="AJ59">
        <v>0</v>
      </c>
      <c r="AK59">
        <v>0</v>
      </c>
      <c r="AL59">
        <v>0</v>
      </c>
      <c r="AM59">
        <v>0</v>
      </c>
    </row>
    <row r="60" spans="1:39" ht="15.75">
      <c r="A60" s="15">
        <v>36</v>
      </c>
      <c r="B60" s="15" t="s">
        <v>28</v>
      </c>
      <c r="C60" s="15" t="s">
        <v>8</v>
      </c>
      <c r="D60" s="15" t="s">
        <v>30</v>
      </c>
      <c r="E60" s="15">
        <v>1</v>
      </c>
      <c r="H60">
        <v>55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1</v>
      </c>
      <c r="U60">
        <v>0</v>
      </c>
      <c r="V60">
        <v>4</v>
      </c>
      <c r="W60">
        <v>0</v>
      </c>
      <c r="X60">
        <v>0</v>
      </c>
      <c r="Y60">
        <v>0</v>
      </c>
      <c r="Z60">
        <v>0</v>
      </c>
      <c r="AA60">
        <v>0</v>
      </c>
      <c r="AB60">
        <v>0</v>
      </c>
      <c r="AC60">
        <v>0</v>
      </c>
      <c r="AD60">
        <v>0</v>
      </c>
      <c r="AE60">
        <v>0</v>
      </c>
      <c r="AF60">
        <v>0</v>
      </c>
      <c r="AG60">
        <v>0</v>
      </c>
      <c r="AH60">
        <v>0</v>
      </c>
      <c r="AI60">
        <v>0</v>
      </c>
      <c r="AJ60">
        <v>0</v>
      </c>
      <c r="AK60">
        <v>0</v>
      </c>
      <c r="AL60">
        <v>0</v>
      </c>
      <c r="AM60">
        <v>0</v>
      </c>
    </row>
    <row r="61" spans="1:39" ht="15.75">
      <c r="A61" s="15">
        <v>37</v>
      </c>
      <c r="B61" s="15" t="s">
        <v>7</v>
      </c>
      <c r="C61" s="15" t="s">
        <v>21</v>
      </c>
      <c r="D61" s="16" t="s">
        <v>64</v>
      </c>
      <c r="E61" s="15">
        <v>3</v>
      </c>
      <c r="H61">
        <v>56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  <c r="U61">
        <v>0</v>
      </c>
      <c r="V61">
        <v>1</v>
      </c>
      <c r="W61">
        <v>0</v>
      </c>
      <c r="X61">
        <v>0</v>
      </c>
      <c r="Y61">
        <v>0</v>
      </c>
      <c r="Z61">
        <v>0</v>
      </c>
      <c r="AA61">
        <v>0</v>
      </c>
      <c r="AB61">
        <v>0</v>
      </c>
      <c r="AC61">
        <v>0</v>
      </c>
      <c r="AD61">
        <v>0</v>
      </c>
      <c r="AE61">
        <v>0</v>
      </c>
      <c r="AF61">
        <v>0</v>
      </c>
      <c r="AG61">
        <v>0</v>
      </c>
      <c r="AH61">
        <v>0</v>
      </c>
      <c r="AI61">
        <v>0</v>
      </c>
      <c r="AJ61">
        <v>0</v>
      </c>
      <c r="AK61">
        <v>0</v>
      </c>
      <c r="AL61">
        <v>0</v>
      </c>
      <c r="AM61">
        <v>0</v>
      </c>
    </row>
    <row r="62" spans="1:39" ht="15.75">
      <c r="A62" s="15">
        <v>38</v>
      </c>
      <c r="B62" s="15">
        <v>0</v>
      </c>
      <c r="C62" s="15"/>
      <c r="D62" s="15"/>
      <c r="E62" s="15"/>
      <c r="H62">
        <v>57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  <c r="U62">
        <v>0</v>
      </c>
      <c r="V62">
        <v>0</v>
      </c>
      <c r="W62">
        <v>0</v>
      </c>
      <c r="X62">
        <v>0</v>
      </c>
      <c r="Y62">
        <v>0</v>
      </c>
      <c r="Z62">
        <v>0</v>
      </c>
      <c r="AA62">
        <v>0</v>
      </c>
      <c r="AB62">
        <v>0</v>
      </c>
      <c r="AC62">
        <v>0</v>
      </c>
      <c r="AD62">
        <v>0</v>
      </c>
      <c r="AE62">
        <v>0</v>
      </c>
      <c r="AF62">
        <v>0</v>
      </c>
      <c r="AG62">
        <v>0</v>
      </c>
      <c r="AH62">
        <v>0</v>
      </c>
      <c r="AI62">
        <v>0</v>
      </c>
      <c r="AJ62">
        <v>0</v>
      </c>
      <c r="AK62">
        <v>0</v>
      </c>
      <c r="AL62">
        <v>0</v>
      </c>
      <c r="AM62">
        <v>0</v>
      </c>
    </row>
    <row r="63" spans="1:39" ht="15.75">
      <c r="A63" s="15">
        <v>39</v>
      </c>
      <c r="B63" s="15" t="s">
        <v>28</v>
      </c>
      <c r="C63" s="15" t="s">
        <v>8</v>
      </c>
      <c r="D63" s="15" t="s">
        <v>30</v>
      </c>
      <c r="E63" s="15">
        <v>3</v>
      </c>
      <c r="H63">
        <v>58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0</v>
      </c>
      <c r="T63">
        <v>0</v>
      </c>
      <c r="U63">
        <v>0</v>
      </c>
      <c r="V63">
        <v>0</v>
      </c>
      <c r="W63">
        <v>0</v>
      </c>
      <c r="X63">
        <v>0</v>
      </c>
      <c r="Y63">
        <v>0</v>
      </c>
      <c r="Z63">
        <v>0</v>
      </c>
      <c r="AA63">
        <v>0</v>
      </c>
      <c r="AB63">
        <v>0</v>
      </c>
      <c r="AC63">
        <v>0</v>
      </c>
      <c r="AD63">
        <v>0</v>
      </c>
      <c r="AE63">
        <v>0</v>
      </c>
      <c r="AF63">
        <v>0</v>
      </c>
      <c r="AG63">
        <v>0</v>
      </c>
      <c r="AH63">
        <v>0</v>
      </c>
      <c r="AI63">
        <v>0</v>
      </c>
      <c r="AJ63">
        <v>0</v>
      </c>
      <c r="AK63">
        <v>0</v>
      </c>
      <c r="AL63">
        <v>0</v>
      </c>
      <c r="AM63">
        <v>0</v>
      </c>
    </row>
    <row r="64" spans="1:39" ht="15.75">
      <c r="A64" s="15"/>
      <c r="B64" s="15" t="s">
        <v>7</v>
      </c>
      <c r="C64" s="15" t="s">
        <v>27</v>
      </c>
      <c r="D64" s="15" t="s">
        <v>13</v>
      </c>
      <c r="E64" s="15">
        <v>1</v>
      </c>
      <c r="H64">
        <v>59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  <c r="U64">
        <v>0</v>
      </c>
      <c r="V64">
        <v>0</v>
      </c>
      <c r="W64">
        <v>0</v>
      </c>
      <c r="X64">
        <v>0</v>
      </c>
      <c r="Y64">
        <v>0</v>
      </c>
      <c r="Z64">
        <v>0</v>
      </c>
      <c r="AA64">
        <v>0</v>
      </c>
      <c r="AB64">
        <v>0</v>
      </c>
      <c r="AC64">
        <v>0</v>
      </c>
      <c r="AD64">
        <v>1</v>
      </c>
      <c r="AE64">
        <v>0</v>
      </c>
      <c r="AF64">
        <v>0</v>
      </c>
      <c r="AG64">
        <v>0</v>
      </c>
      <c r="AH64">
        <v>0</v>
      </c>
      <c r="AI64">
        <v>3</v>
      </c>
      <c r="AJ64">
        <v>0</v>
      </c>
      <c r="AK64">
        <v>0</v>
      </c>
      <c r="AL64">
        <v>0</v>
      </c>
      <c r="AM64">
        <v>0</v>
      </c>
    </row>
    <row r="65" spans="1:39" ht="15.75">
      <c r="A65" s="15"/>
      <c r="B65" s="15" t="s">
        <v>19</v>
      </c>
      <c r="C65" s="15" t="s">
        <v>20</v>
      </c>
      <c r="D65" s="15" t="s">
        <v>9</v>
      </c>
      <c r="E65" s="15">
        <v>1</v>
      </c>
      <c r="H65">
        <v>60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0</v>
      </c>
      <c r="T65">
        <v>0</v>
      </c>
      <c r="U65">
        <v>0</v>
      </c>
      <c r="V65">
        <v>0</v>
      </c>
      <c r="W65">
        <v>0</v>
      </c>
      <c r="X65">
        <v>0</v>
      </c>
      <c r="Y65">
        <v>0</v>
      </c>
      <c r="Z65">
        <v>0</v>
      </c>
      <c r="AA65">
        <v>0</v>
      </c>
      <c r="AB65">
        <v>0</v>
      </c>
      <c r="AC65">
        <v>0</v>
      </c>
      <c r="AD65">
        <v>0</v>
      </c>
      <c r="AE65">
        <v>0</v>
      </c>
      <c r="AF65">
        <v>0</v>
      </c>
      <c r="AG65">
        <v>0</v>
      </c>
      <c r="AH65">
        <v>0</v>
      </c>
      <c r="AI65">
        <v>0</v>
      </c>
      <c r="AJ65">
        <v>0</v>
      </c>
      <c r="AK65">
        <v>0</v>
      </c>
      <c r="AL65">
        <v>0</v>
      </c>
      <c r="AM65">
        <v>0</v>
      </c>
    </row>
    <row r="66" spans="1:39" ht="15.75">
      <c r="A66" s="15">
        <v>40</v>
      </c>
      <c r="B66" s="15" t="s">
        <v>19</v>
      </c>
      <c r="C66" s="15" t="s">
        <v>26</v>
      </c>
      <c r="D66" s="15" t="s">
        <v>16</v>
      </c>
      <c r="E66" s="15">
        <v>6</v>
      </c>
      <c r="H66">
        <v>61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2</v>
      </c>
      <c r="U66">
        <v>0</v>
      </c>
      <c r="V66">
        <v>0</v>
      </c>
      <c r="W66">
        <v>0</v>
      </c>
      <c r="X66">
        <v>0</v>
      </c>
      <c r="Y66">
        <v>0</v>
      </c>
      <c r="Z66">
        <v>0</v>
      </c>
      <c r="AA66">
        <v>0</v>
      </c>
      <c r="AB66">
        <v>0</v>
      </c>
      <c r="AC66">
        <v>0</v>
      </c>
      <c r="AD66">
        <v>0</v>
      </c>
      <c r="AE66">
        <v>0</v>
      </c>
      <c r="AF66">
        <v>0</v>
      </c>
      <c r="AG66">
        <v>0</v>
      </c>
      <c r="AH66">
        <v>0</v>
      </c>
      <c r="AI66">
        <v>0</v>
      </c>
      <c r="AJ66">
        <v>0</v>
      </c>
      <c r="AK66">
        <v>0</v>
      </c>
      <c r="AL66">
        <v>0</v>
      </c>
      <c r="AM66">
        <v>0</v>
      </c>
    </row>
    <row r="67" spans="1:39" ht="15.75">
      <c r="A67" s="15"/>
      <c r="B67" s="15" t="s">
        <v>19</v>
      </c>
      <c r="C67" s="15" t="s">
        <v>20</v>
      </c>
      <c r="D67" s="15" t="s">
        <v>9</v>
      </c>
      <c r="E67" s="15">
        <v>2</v>
      </c>
      <c r="H67">
        <v>62</v>
      </c>
      <c r="I67">
        <v>2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  <c r="U67">
        <v>0</v>
      </c>
      <c r="V67">
        <v>0</v>
      </c>
      <c r="W67">
        <v>0</v>
      </c>
      <c r="X67">
        <v>0</v>
      </c>
      <c r="Y67">
        <v>0</v>
      </c>
      <c r="Z67">
        <v>0</v>
      </c>
      <c r="AA67">
        <v>0</v>
      </c>
      <c r="AB67">
        <v>0</v>
      </c>
      <c r="AC67">
        <v>0</v>
      </c>
      <c r="AD67">
        <v>1</v>
      </c>
      <c r="AE67">
        <v>0</v>
      </c>
      <c r="AF67">
        <v>0</v>
      </c>
      <c r="AG67">
        <v>0</v>
      </c>
      <c r="AH67">
        <v>0</v>
      </c>
      <c r="AI67">
        <v>0</v>
      </c>
      <c r="AJ67">
        <v>0</v>
      </c>
      <c r="AK67">
        <v>0</v>
      </c>
      <c r="AL67">
        <v>0</v>
      </c>
      <c r="AM67">
        <v>0</v>
      </c>
    </row>
    <row r="68" spans="1:39" ht="15.75">
      <c r="A68" s="15">
        <v>41</v>
      </c>
      <c r="B68" s="15" t="s">
        <v>7</v>
      </c>
      <c r="C68" s="15" t="s">
        <v>8</v>
      </c>
      <c r="D68" s="15" t="s">
        <v>37</v>
      </c>
      <c r="E68" s="15">
        <v>9</v>
      </c>
      <c r="H68">
        <v>63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1</v>
      </c>
      <c r="T68">
        <v>0</v>
      </c>
      <c r="U68">
        <v>1</v>
      </c>
      <c r="V68">
        <v>0</v>
      </c>
      <c r="W68">
        <v>0</v>
      </c>
      <c r="X68">
        <v>0</v>
      </c>
      <c r="Y68">
        <v>0</v>
      </c>
      <c r="Z68">
        <v>0</v>
      </c>
      <c r="AA68">
        <v>0</v>
      </c>
      <c r="AB68">
        <v>0</v>
      </c>
      <c r="AC68">
        <v>0</v>
      </c>
      <c r="AD68">
        <v>0</v>
      </c>
      <c r="AE68">
        <v>0</v>
      </c>
      <c r="AF68">
        <v>0</v>
      </c>
      <c r="AG68">
        <v>0</v>
      </c>
      <c r="AH68">
        <v>0</v>
      </c>
      <c r="AI68">
        <v>0</v>
      </c>
      <c r="AJ68">
        <v>0</v>
      </c>
      <c r="AK68">
        <v>0</v>
      </c>
      <c r="AL68">
        <v>0</v>
      </c>
      <c r="AM68">
        <v>0</v>
      </c>
    </row>
    <row r="69" spans="1:39" ht="15.75">
      <c r="A69" s="15">
        <v>42</v>
      </c>
      <c r="B69" s="15" t="s">
        <v>7</v>
      </c>
      <c r="C69" s="15" t="s">
        <v>8</v>
      </c>
      <c r="D69" s="15" t="s">
        <v>37</v>
      </c>
      <c r="E69" s="15">
        <v>3</v>
      </c>
      <c r="H69">
        <v>64</v>
      </c>
      <c r="I69">
        <v>0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>
        <v>0</v>
      </c>
      <c r="T69">
        <v>0</v>
      </c>
      <c r="U69">
        <v>0</v>
      </c>
      <c r="V69">
        <v>0</v>
      </c>
      <c r="W69">
        <v>0</v>
      </c>
      <c r="X69">
        <v>0</v>
      </c>
      <c r="Y69">
        <v>0</v>
      </c>
      <c r="Z69">
        <v>0</v>
      </c>
      <c r="AA69">
        <v>0</v>
      </c>
      <c r="AB69">
        <v>0</v>
      </c>
      <c r="AC69">
        <v>0</v>
      </c>
      <c r="AD69">
        <v>0</v>
      </c>
      <c r="AE69">
        <v>0</v>
      </c>
      <c r="AF69">
        <v>0</v>
      </c>
      <c r="AG69">
        <v>0</v>
      </c>
      <c r="AH69">
        <v>1</v>
      </c>
      <c r="AI69">
        <v>0</v>
      </c>
      <c r="AJ69">
        <v>0</v>
      </c>
      <c r="AK69">
        <v>0</v>
      </c>
      <c r="AL69">
        <v>0</v>
      </c>
      <c r="AM69">
        <v>0</v>
      </c>
    </row>
    <row r="70" spans="1:39" ht="15.75">
      <c r="A70" s="15">
        <v>43</v>
      </c>
      <c r="B70" s="15" t="s">
        <v>7</v>
      </c>
      <c r="C70" s="15" t="s">
        <v>8</v>
      </c>
      <c r="D70" s="15" t="s">
        <v>18</v>
      </c>
      <c r="E70" s="15">
        <v>7</v>
      </c>
      <c r="H70">
        <v>65</v>
      </c>
      <c r="I70">
        <v>0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2</v>
      </c>
      <c r="T70">
        <v>0</v>
      </c>
      <c r="U70">
        <v>0</v>
      </c>
      <c r="V70">
        <v>0</v>
      </c>
      <c r="W70">
        <v>0</v>
      </c>
      <c r="X70">
        <v>0</v>
      </c>
      <c r="Y70">
        <v>0</v>
      </c>
      <c r="Z70">
        <v>0</v>
      </c>
      <c r="AA70">
        <v>0</v>
      </c>
      <c r="AB70">
        <v>0</v>
      </c>
      <c r="AC70">
        <v>0</v>
      </c>
      <c r="AD70">
        <v>0</v>
      </c>
      <c r="AE70">
        <v>0</v>
      </c>
      <c r="AF70">
        <v>0</v>
      </c>
      <c r="AG70">
        <v>0</v>
      </c>
      <c r="AH70">
        <v>0</v>
      </c>
      <c r="AI70">
        <v>0</v>
      </c>
      <c r="AJ70">
        <v>0</v>
      </c>
      <c r="AK70">
        <v>0</v>
      </c>
      <c r="AL70">
        <v>0</v>
      </c>
      <c r="AM70">
        <v>0</v>
      </c>
    </row>
    <row r="71" spans="1:39" ht="15.75">
      <c r="A71" s="15"/>
      <c r="B71" s="15" t="s">
        <v>7</v>
      </c>
      <c r="C71" s="15" t="s">
        <v>8</v>
      </c>
      <c r="D71" s="15" t="s">
        <v>16</v>
      </c>
      <c r="E71" s="15">
        <v>5</v>
      </c>
      <c r="H71">
        <v>66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1</v>
      </c>
      <c r="T71">
        <v>0</v>
      </c>
      <c r="U71">
        <v>0</v>
      </c>
      <c r="V71">
        <v>0</v>
      </c>
      <c r="W71">
        <v>0</v>
      </c>
      <c r="X71">
        <v>0</v>
      </c>
      <c r="Y71">
        <v>0</v>
      </c>
      <c r="Z71">
        <v>0</v>
      </c>
      <c r="AA71">
        <v>0</v>
      </c>
      <c r="AB71">
        <v>0</v>
      </c>
      <c r="AC71">
        <v>0</v>
      </c>
      <c r="AD71">
        <v>0</v>
      </c>
      <c r="AE71">
        <v>0</v>
      </c>
      <c r="AF71">
        <v>0</v>
      </c>
      <c r="AG71">
        <v>0</v>
      </c>
      <c r="AH71">
        <v>0</v>
      </c>
      <c r="AI71">
        <v>0</v>
      </c>
      <c r="AJ71">
        <v>0</v>
      </c>
      <c r="AK71">
        <v>0</v>
      </c>
      <c r="AL71">
        <v>0</v>
      </c>
      <c r="AM71">
        <v>0</v>
      </c>
    </row>
    <row r="72" spans="1:39" ht="15.75">
      <c r="A72" s="15">
        <v>44</v>
      </c>
      <c r="B72" s="15" t="s">
        <v>7</v>
      </c>
      <c r="C72" s="15" t="s">
        <v>8</v>
      </c>
      <c r="D72" s="15" t="s">
        <v>16</v>
      </c>
      <c r="E72" s="15">
        <v>2</v>
      </c>
      <c r="H72">
        <v>67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0</v>
      </c>
      <c r="T72">
        <v>0</v>
      </c>
      <c r="U72">
        <v>0</v>
      </c>
      <c r="V72">
        <v>0</v>
      </c>
      <c r="W72">
        <v>0</v>
      </c>
      <c r="X72">
        <v>0</v>
      </c>
      <c r="Y72">
        <v>0</v>
      </c>
      <c r="Z72">
        <v>0</v>
      </c>
      <c r="AA72">
        <v>0</v>
      </c>
      <c r="AB72">
        <v>0</v>
      </c>
      <c r="AC72">
        <v>0</v>
      </c>
      <c r="AD72">
        <v>0</v>
      </c>
      <c r="AE72">
        <v>0</v>
      </c>
      <c r="AF72">
        <v>0</v>
      </c>
      <c r="AG72">
        <v>0</v>
      </c>
      <c r="AH72">
        <v>1</v>
      </c>
      <c r="AI72">
        <v>0</v>
      </c>
      <c r="AJ72">
        <v>0</v>
      </c>
      <c r="AK72">
        <v>0</v>
      </c>
      <c r="AL72">
        <v>0</v>
      </c>
      <c r="AM72">
        <v>0</v>
      </c>
    </row>
    <row r="73" spans="1:39" ht="15.75">
      <c r="A73" s="15"/>
      <c r="B73" s="15" t="s">
        <v>19</v>
      </c>
      <c r="C73" s="17" t="s">
        <v>21</v>
      </c>
      <c r="D73" s="16" t="s">
        <v>64</v>
      </c>
      <c r="E73" s="15">
        <v>3</v>
      </c>
      <c r="H73">
        <v>68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  <c r="U73">
        <v>0</v>
      </c>
      <c r="V73">
        <v>0</v>
      </c>
      <c r="W73">
        <v>0</v>
      </c>
      <c r="X73">
        <v>0</v>
      </c>
      <c r="Y73">
        <v>0</v>
      </c>
      <c r="Z73">
        <v>0</v>
      </c>
      <c r="AA73">
        <v>0</v>
      </c>
      <c r="AB73">
        <v>0</v>
      </c>
      <c r="AC73">
        <v>0</v>
      </c>
      <c r="AD73">
        <v>2</v>
      </c>
      <c r="AE73">
        <v>0</v>
      </c>
      <c r="AF73">
        <v>0</v>
      </c>
      <c r="AG73">
        <v>0</v>
      </c>
      <c r="AH73">
        <v>0</v>
      </c>
      <c r="AI73">
        <v>0</v>
      </c>
      <c r="AJ73">
        <v>0</v>
      </c>
      <c r="AK73">
        <v>0</v>
      </c>
      <c r="AL73">
        <v>0</v>
      </c>
      <c r="AM73">
        <v>0</v>
      </c>
    </row>
    <row r="74" spans="1:39" ht="15.75">
      <c r="A74" s="15">
        <v>45</v>
      </c>
      <c r="B74" s="15">
        <v>0</v>
      </c>
      <c r="C74" s="15"/>
      <c r="D74" s="15"/>
      <c r="E74" s="15"/>
      <c r="H74">
        <v>69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v>0</v>
      </c>
      <c r="U74">
        <v>0</v>
      </c>
      <c r="V74">
        <v>0</v>
      </c>
      <c r="W74">
        <v>0</v>
      </c>
      <c r="X74">
        <v>0</v>
      </c>
      <c r="Y74">
        <v>0</v>
      </c>
      <c r="Z74">
        <v>0</v>
      </c>
      <c r="AA74">
        <v>0</v>
      </c>
      <c r="AB74">
        <v>0</v>
      </c>
      <c r="AC74">
        <v>0</v>
      </c>
      <c r="AD74">
        <v>0</v>
      </c>
      <c r="AE74">
        <v>0</v>
      </c>
      <c r="AF74">
        <v>0</v>
      </c>
      <c r="AG74">
        <v>0</v>
      </c>
      <c r="AH74">
        <v>2</v>
      </c>
      <c r="AI74">
        <v>0</v>
      </c>
      <c r="AJ74">
        <v>0</v>
      </c>
      <c r="AK74">
        <v>0</v>
      </c>
      <c r="AL74">
        <v>0</v>
      </c>
      <c r="AM74">
        <v>0</v>
      </c>
    </row>
    <row r="75" spans="1:39" ht="15.75">
      <c r="A75" s="15">
        <v>46</v>
      </c>
      <c r="B75" s="15" t="s">
        <v>7</v>
      </c>
      <c r="C75" s="15" t="s">
        <v>8</v>
      </c>
      <c r="D75" s="15" t="s">
        <v>16</v>
      </c>
      <c r="E75" s="15">
        <v>1</v>
      </c>
      <c r="H75">
        <v>70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  <c r="U75">
        <v>0</v>
      </c>
      <c r="V75">
        <v>0</v>
      </c>
      <c r="W75">
        <v>0</v>
      </c>
      <c r="X75">
        <v>0</v>
      </c>
      <c r="Y75">
        <v>0</v>
      </c>
      <c r="Z75">
        <v>0</v>
      </c>
      <c r="AA75">
        <v>0</v>
      </c>
      <c r="AB75">
        <v>0</v>
      </c>
      <c r="AC75">
        <v>0</v>
      </c>
      <c r="AD75">
        <v>1</v>
      </c>
      <c r="AE75">
        <v>0</v>
      </c>
      <c r="AF75">
        <v>0</v>
      </c>
      <c r="AG75">
        <v>0</v>
      </c>
      <c r="AH75">
        <v>0</v>
      </c>
      <c r="AI75">
        <v>0</v>
      </c>
      <c r="AJ75">
        <v>0</v>
      </c>
      <c r="AK75">
        <v>0</v>
      </c>
      <c r="AL75">
        <v>0</v>
      </c>
      <c r="AM75">
        <v>0</v>
      </c>
    </row>
    <row r="76" spans="1:39" ht="15.75">
      <c r="A76" s="15"/>
      <c r="B76" s="15" t="s">
        <v>7</v>
      </c>
      <c r="C76" s="15" t="s">
        <v>8</v>
      </c>
      <c r="D76" s="15" t="s">
        <v>37</v>
      </c>
      <c r="E76" s="15">
        <v>2</v>
      </c>
      <c r="H76">
        <v>71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>
        <v>0</v>
      </c>
      <c r="T76">
        <v>0</v>
      </c>
      <c r="U76">
        <v>0</v>
      </c>
      <c r="V76">
        <v>0</v>
      </c>
      <c r="W76">
        <v>0</v>
      </c>
      <c r="X76">
        <v>0</v>
      </c>
      <c r="Y76">
        <v>0</v>
      </c>
      <c r="Z76">
        <v>0</v>
      </c>
      <c r="AA76">
        <v>0</v>
      </c>
      <c r="AB76">
        <v>0</v>
      </c>
      <c r="AC76">
        <v>0</v>
      </c>
      <c r="AD76">
        <v>2</v>
      </c>
      <c r="AE76">
        <v>0</v>
      </c>
      <c r="AF76">
        <v>0</v>
      </c>
      <c r="AG76">
        <v>0</v>
      </c>
      <c r="AH76">
        <v>0</v>
      </c>
      <c r="AI76">
        <v>0</v>
      </c>
      <c r="AJ76">
        <v>0</v>
      </c>
      <c r="AK76">
        <v>0</v>
      </c>
      <c r="AL76">
        <v>0</v>
      </c>
      <c r="AM76">
        <v>0</v>
      </c>
    </row>
    <row r="77" spans="1:39" ht="15.75">
      <c r="A77" s="15">
        <v>47</v>
      </c>
      <c r="B77" s="15">
        <v>0</v>
      </c>
      <c r="C77" s="15"/>
      <c r="D77" s="15"/>
      <c r="E77" s="15"/>
      <c r="H77">
        <v>72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  <c r="T77">
        <v>0</v>
      </c>
      <c r="U77">
        <v>0</v>
      </c>
      <c r="V77">
        <v>0</v>
      </c>
      <c r="W77">
        <v>0</v>
      </c>
      <c r="X77">
        <v>0</v>
      </c>
      <c r="Y77">
        <v>0</v>
      </c>
      <c r="Z77">
        <v>0</v>
      </c>
      <c r="AA77">
        <v>0</v>
      </c>
      <c r="AB77">
        <v>0</v>
      </c>
      <c r="AC77">
        <v>0</v>
      </c>
      <c r="AD77">
        <v>0</v>
      </c>
      <c r="AE77">
        <v>0</v>
      </c>
      <c r="AF77">
        <v>0</v>
      </c>
      <c r="AG77">
        <v>0</v>
      </c>
      <c r="AH77">
        <v>0</v>
      </c>
      <c r="AI77">
        <v>0</v>
      </c>
      <c r="AJ77">
        <v>0</v>
      </c>
      <c r="AK77">
        <v>0</v>
      </c>
      <c r="AL77">
        <v>0</v>
      </c>
      <c r="AM77">
        <v>0</v>
      </c>
    </row>
    <row r="78" spans="1:39" ht="15.75">
      <c r="A78" s="15">
        <v>48</v>
      </c>
      <c r="B78" s="15" t="s">
        <v>7</v>
      </c>
      <c r="C78" s="15" t="s">
        <v>27</v>
      </c>
      <c r="D78" s="15" t="s">
        <v>13</v>
      </c>
      <c r="E78" s="15">
        <v>2</v>
      </c>
      <c r="H78">
        <v>73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0</v>
      </c>
      <c r="U78">
        <v>0</v>
      </c>
      <c r="V78">
        <v>0</v>
      </c>
      <c r="W78">
        <v>0</v>
      </c>
      <c r="X78">
        <v>0</v>
      </c>
      <c r="Y78">
        <v>0</v>
      </c>
      <c r="Z78">
        <v>0</v>
      </c>
      <c r="AA78">
        <v>0</v>
      </c>
      <c r="AB78">
        <v>0</v>
      </c>
      <c r="AC78">
        <v>0</v>
      </c>
      <c r="AD78">
        <v>0</v>
      </c>
      <c r="AE78">
        <v>0</v>
      </c>
      <c r="AF78">
        <v>0</v>
      </c>
      <c r="AG78">
        <v>0</v>
      </c>
      <c r="AH78">
        <v>0</v>
      </c>
      <c r="AI78">
        <v>0</v>
      </c>
      <c r="AJ78">
        <v>0</v>
      </c>
      <c r="AK78">
        <v>0</v>
      </c>
      <c r="AL78">
        <v>0</v>
      </c>
      <c r="AM78">
        <v>0</v>
      </c>
    </row>
    <row r="79" spans="1:39" ht="15.75">
      <c r="A79" s="15"/>
      <c r="B79" s="15" t="s">
        <v>7</v>
      </c>
      <c r="C79" s="15" t="s">
        <v>8</v>
      </c>
      <c r="D79" s="15" t="s">
        <v>37</v>
      </c>
      <c r="E79" s="15">
        <v>3</v>
      </c>
      <c r="H79">
        <v>74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  <c r="T79">
        <v>0</v>
      </c>
      <c r="U79">
        <v>0</v>
      </c>
      <c r="V79">
        <v>0</v>
      </c>
      <c r="W79">
        <v>0</v>
      </c>
      <c r="X79">
        <v>0</v>
      </c>
      <c r="Y79">
        <v>0</v>
      </c>
      <c r="Z79">
        <v>0</v>
      </c>
      <c r="AA79">
        <v>0</v>
      </c>
      <c r="AB79">
        <v>0</v>
      </c>
      <c r="AC79">
        <v>0</v>
      </c>
      <c r="AD79">
        <v>0</v>
      </c>
      <c r="AE79">
        <v>0</v>
      </c>
      <c r="AF79">
        <v>0</v>
      </c>
      <c r="AG79">
        <v>0</v>
      </c>
      <c r="AH79">
        <v>0</v>
      </c>
      <c r="AI79">
        <v>0</v>
      </c>
      <c r="AJ79">
        <v>0</v>
      </c>
      <c r="AK79">
        <v>0</v>
      </c>
      <c r="AL79">
        <v>0</v>
      </c>
      <c r="AM79">
        <v>0</v>
      </c>
    </row>
    <row r="80" spans="1:39" ht="15.75">
      <c r="A80" s="15">
        <v>49</v>
      </c>
      <c r="B80" s="15" t="s">
        <v>7</v>
      </c>
      <c r="C80" s="15" t="s">
        <v>8</v>
      </c>
      <c r="D80" s="15" t="s">
        <v>37</v>
      </c>
      <c r="E80" s="15">
        <v>1</v>
      </c>
      <c r="H80">
        <v>75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>
        <v>0</v>
      </c>
      <c r="V80">
        <v>0</v>
      </c>
      <c r="W80">
        <v>0</v>
      </c>
      <c r="X80">
        <v>0</v>
      </c>
      <c r="Y80">
        <v>0</v>
      </c>
      <c r="Z80">
        <v>0</v>
      </c>
      <c r="AA80">
        <v>0</v>
      </c>
      <c r="AB80">
        <v>0</v>
      </c>
      <c r="AC80">
        <v>0</v>
      </c>
      <c r="AD80">
        <v>0</v>
      </c>
      <c r="AE80">
        <v>0</v>
      </c>
      <c r="AF80">
        <v>0</v>
      </c>
      <c r="AG80">
        <v>0</v>
      </c>
      <c r="AH80">
        <v>0</v>
      </c>
      <c r="AI80">
        <v>0</v>
      </c>
      <c r="AJ80">
        <v>0</v>
      </c>
      <c r="AK80">
        <v>0</v>
      </c>
      <c r="AL80">
        <v>0</v>
      </c>
      <c r="AM80">
        <v>0</v>
      </c>
    </row>
    <row r="81" spans="1:39" ht="15.75">
      <c r="A81" s="15">
        <v>50</v>
      </c>
      <c r="B81" s="15">
        <v>0</v>
      </c>
      <c r="C81" s="15"/>
      <c r="D81" s="15"/>
      <c r="E81" s="15"/>
      <c r="H81">
        <v>76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0</v>
      </c>
      <c r="S81">
        <v>0</v>
      </c>
      <c r="T81">
        <v>0</v>
      </c>
      <c r="U81">
        <v>0</v>
      </c>
      <c r="V81">
        <v>0</v>
      </c>
      <c r="W81">
        <v>0</v>
      </c>
      <c r="X81">
        <v>0</v>
      </c>
      <c r="Y81">
        <v>0</v>
      </c>
      <c r="Z81">
        <v>0</v>
      </c>
      <c r="AA81">
        <v>0</v>
      </c>
      <c r="AB81">
        <v>0</v>
      </c>
      <c r="AC81">
        <v>0</v>
      </c>
      <c r="AD81">
        <v>0</v>
      </c>
      <c r="AE81">
        <v>0</v>
      </c>
      <c r="AF81">
        <v>0</v>
      </c>
      <c r="AG81">
        <v>0</v>
      </c>
      <c r="AH81">
        <v>0</v>
      </c>
      <c r="AI81">
        <v>0</v>
      </c>
      <c r="AJ81">
        <v>0</v>
      </c>
      <c r="AK81">
        <v>0</v>
      </c>
      <c r="AL81">
        <v>0</v>
      </c>
      <c r="AM81">
        <v>0</v>
      </c>
    </row>
    <row r="82" spans="1:39" ht="15.75">
      <c r="A82" s="15">
        <v>51</v>
      </c>
      <c r="B82" s="15">
        <v>0</v>
      </c>
      <c r="C82" s="15"/>
      <c r="D82" s="15"/>
      <c r="E82" s="15"/>
      <c r="H82">
        <v>77</v>
      </c>
      <c r="I82">
        <v>0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S82">
        <v>0</v>
      </c>
      <c r="T82">
        <v>0</v>
      </c>
      <c r="U82">
        <v>0</v>
      </c>
      <c r="V82">
        <v>0</v>
      </c>
      <c r="W82">
        <v>0</v>
      </c>
      <c r="X82">
        <v>0</v>
      </c>
      <c r="Y82">
        <v>0</v>
      </c>
      <c r="Z82">
        <v>0</v>
      </c>
      <c r="AA82">
        <v>0</v>
      </c>
      <c r="AB82">
        <v>0</v>
      </c>
      <c r="AC82">
        <v>0</v>
      </c>
      <c r="AD82">
        <v>0</v>
      </c>
      <c r="AE82">
        <v>0</v>
      </c>
      <c r="AF82">
        <v>0</v>
      </c>
      <c r="AG82">
        <v>0</v>
      </c>
      <c r="AH82">
        <v>0</v>
      </c>
      <c r="AI82">
        <v>0</v>
      </c>
      <c r="AJ82">
        <v>0</v>
      </c>
      <c r="AK82">
        <v>0</v>
      </c>
      <c r="AL82">
        <v>0</v>
      </c>
      <c r="AM82">
        <v>0</v>
      </c>
    </row>
    <row r="83" spans="1:39" ht="15.75">
      <c r="A83" s="15">
        <v>52</v>
      </c>
      <c r="B83" s="15">
        <v>0</v>
      </c>
      <c r="C83" s="15"/>
      <c r="D83" s="15"/>
      <c r="E83" s="15"/>
      <c r="H83">
        <v>78</v>
      </c>
      <c r="I83">
        <v>0</v>
      </c>
      <c r="J83">
        <v>0</v>
      </c>
      <c r="K83">
        <v>0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  <c r="R83">
        <v>0</v>
      </c>
      <c r="S83">
        <v>2</v>
      </c>
      <c r="T83">
        <v>0</v>
      </c>
      <c r="U83">
        <v>0</v>
      </c>
      <c r="V83">
        <v>0</v>
      </c>
      <c r="W83">
        <v>0</v>
      </c>
      <c r="X83">
        <v>0</v>
      </c>
      <c r="Y83">
        <v>0</v>
      </c>
      <c r="Z83">
        <v>0</v>
      </c>
      <c r="AA83">
        <v>0</v>
      </c>
      <c r="AB83">
        <v>0</v>
      </c>
      <c r="AC83">
        <v>0</v>
      </c>
      <c r="AD83">
        <v>0</v>
      </c>
      <c r="AE83">
        <v>0</v>
      </c>
      <c r="AF83">
        <v>0</v>
      </c>
      <c r="AG83">
        <v>0</v>
      </c>
      <c r="AH83">
        <v>0</v>
      </c>
      <c r="AI83">
        <v>0</v>
      </c>
      <c r="AJ83">
        <v>0</v>
      </c>
      <c r="AK83">
        <v>0</v>
      </c>
      <c r="AL83">
        <v>0</v>
      </c>
      <c r="AM83">
        <v>0</v>
      </c>
    </row>
    <row r="84" spans="1:39" ht="15.75">
      <c r="A84" s="15">
        <v>53</v>
      </c>
      <c r="B84" s="15" t="s">
        <v>7</v>
      </c>
      <c r="C84" s="15" t="s">
        <v>8</v>
      </c>
      <c r="D84" s="15" t="s">
        <v>37</v>
      </c>
      <c r="E84" s="15">
        <v>2</v>
      </c>
      <c r="H84">
        <v>79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0</v>
      </c>
      <c r="T84">
        <v>0</v>
      </c>
      <c r="U84">
        <v>0</v>
      </c>
      <c r="V84">
        <v>0</v>
      </c>
      <c r="W84">
        <v>0</v>
      </c>
      <c r="X84">
        <v>0</v>
      </c>
      <c r="Y84">
        <v>0</v>
      </c>
      <c r="Z84">
        <v>0</v>
      </c>
      <c r="AA84">
        <v>0</v>
      </c>
      <c r="AB84">
        <v>0</v>
      </c>
      <c r="AC84">
        <v>0</v>
      </c>
      <c r="AD84">
        <v>0</v>
      </c>
      <c r="AE84">
        <v>0</v>
      </c>
      <c r="AF84">
        <v>0</v>
      </c>
      <c r="AG84">
        <v>0</v>
      </c>
      <c r="AH84">
        <v>0</v>
      </c>
      <c r="AI84">
        <v>0</v>
      </c>
      <c r="AJ84">
        <v>0</v>
      </c>
      <c r="AK84">
        <v>0</v>
      </c>
      <c r="AL84">
        <v>0</v>
      </c>
      <c r="AM84">
        <v>0</v>
      </c>
    </row>
    <row r="85" spans="1:39" ht="15.75">
      <c r="A85" s="15"/>
      <c r="B85" s="15" t="s">
        <v>7</v>
      </c>
      <c r="C85" s="15" t="s">
        <v>8</v>
      </c>
      <c r="D85" s="15" t="s">
        <v>16</v>
      </c>
      <c r="E85" s="15">
        <v>1</v>
      </c>
      <c r="H85">
        <v>80</v>
      </c>
      <c r="I85">
        <v>0</v>
      </c>
      <c r="J85">
        <v>0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S85">
        <v>0</v>
      </c>
      <c r="T85">
        <v>0</v>
      </c>
      <c r="U85">
        <v>0</v>
      </c>
      <c r="V85">
        <v>0</v>
      </c>
      <c r="W85">
        <v>0</v>
      </c>
      <c r="X85">
        <v>0</v>
      </c>
      <c r="Y85">
        <v>0</v>
      </c>
      <c r="Z85">
        <v>0</v>
      </c>
      <c r="AA85">
        <v>0</v>
      </c>
      <c r="AB85">
        <v>0</v>
      </c>
      <c r="AC85">
        <v>0</v>
      </c>
      <c r="AD85">
        <v>0</v>
      </c>
      <c r="AE85">
        <v>0</v>
      </c>
      <c r="AF85">
        <v>0</v>
      </c>
      <c r="AG85">
        <v>0</v>
      </c>
      <c r="AH85">
        <v>0</v>
      </c>
      <c r="AI85">
        <v>0</v>
      </c>
      <c r="AJ85">
        <v>0</v>
      </c>
      <c r="AK85">
        <v>0</v>
      </c>
      <c r="AL85">
        <v>0</v>
      </c>
      <c r="AM85">
        <v>0</v>
      </c>
    </row>
    <row r="86" spans="1:40" ht="15.75">
      <c r="A86" s="15">
        <v>54</v>
      </c>
      <c r="B86" s="15" t="s">
        <v>7</v>
      </c>
      <c r="C86" s="15" t="s">
        <v>8</v>
      </c>
      <c r="D86" s="15" t="s">
        <v>18</v>
      </c>
      <c r="E86" s="15">
        <v>2</v>
      </c>
      <c r="I86">
        <f>SUM(I6:I85)</f>
        <v>3</v>
      </c>
      <c r="J86">
        <f aca="true" t="shared" si="0" ref="J86:AM86">SUM(J6:J85)</f>
        <v>0</v>
      </c>
      <c r="K86">
        <f t="shared" si="0"/>
        <v>7</v>
      </c>
      <c r="L86">
        <f t="shared" si="0"/>
        <v>10</v>
      </c>
      <c r="M86">
        <f t="shared" si="0"/>
        <v>13</v>
      </c>
      <c r="N86">
        <f t="shared" si="0"/>
        <v>13</v>
      </c>
      <c r="O86">
        <f t="shared" si="0"/>
        <v>21</v>
      </c>
      <c r="P86">
        <f t="shared" si="0"/>
        <v>0</v>
      </c>
      <c r="Q86">
        <f t="shared" si="0"/>
        <v>29</v>
      </c>
      <c r="R86">
        <f t="shared" si="0"/>
        <v>0</v>
      </c>
      <c r="S86">
        <f t="shared" si="0"/>
        <v>19</v>
      </c>
      <c r="T86">
        <f t="shared" si="0"/>
        <v>7</v>
      </c>
      <c r="U86">
        <f t="shared" si="0"/>
        <v>11</v>
      </c>
      <c r="V86">
        <f t="shared" si="0"/>
        <v>19</v>
      </c>
      <c r="W86">
        <f t="shared" si="0"/>
        <v>0</v>
      </c>
      <c r="X86">
        <f t="shared" si="0"/>
        <v>0</v>
      </c>
      <c r="Y86">
        <f t="shared" si="0"/>
        <v>0</v>
      </c>
      <c r="Z86">
        <f t="shared" si="0"/>
        <v>0</v>
      </c>
      <c r="AA86">
        <f t="shared" si="0"/>
        <v>0</v>
      </c>
      <c r="AB86">
        <f t="shared" si="0"/>
        <v>0</v>
      </c>
      <c r="AC86">
        <f t="shared" si="0"/>
        <v>2</v>
      </c>
      <c r="AD86">
        <f t="shared" si="0"/>
        <v>16</v>
      </c>
      <c r="AE86">
        <f t="shared" si="0"/>
        <v>0</v>
      </c>
      <c r="AF86">
        <f t="shared" si="0"/>
        <v>0</v>
      </c>
      <c r="AG86">
        <f t="shared" si="0"/>
        <v>0</v>
      </c>
      <c r="AH86">
        <f t="shared" si="0"/>
        <v>4</v>
      </c>
      <c r="AI86">
        <f t="shared" si="0"/>
        <v>5</v>
      </c>
      <c r="AJ86">
        <f t="shared" si="0"/>
        <v>0</v>
      </c>
      <c r="AK86">
        <f t="shared" si="0"/>
        <v>0</v>
      </c>
      <c r="AL86">
        <f t="shared" si="0"/>
        <v>12</v>
      </c>
      <c r="AM86">
        <f t="shared" si="0"/>
        <v>9</v>
      </c>
      <c r="AN86">
        <f>SUM(I86:AM86)</f>
        <v>200</v>
      </c>
    </row>
    <row r="87" spans="1:5" ht="15.75">
      <c r="A87" s="15"/>
      <c r="B87" s="15" t="s">
        <v>28</v>
      </c>
      <c r="C87" s="15" t="s">
        <v>25</v>
      </c>
      <c r="D87" s="15" t="s">
        <v>69</v>
      </c>
      <c r="E87" s="15">
        <v>1</v>
      </c>
    </row>
    <row r="88" spans="1:5" ht="15.75">
      <c r="A88" s="15">
        <v>55</v>
      </c>
      <c r="B88" s="15" t="s">
        <v>28</v>
      </c>
      <c r="C88" s="15" t="s">
        <v>8</v>
      </c>
      <c r="D88" s="15" t="s">
        <v>30</v>
      </c>
      <c r="E88" s="15">
        <v>1</v>
      </c>
    </row>
    <row r="89" spans="1:5" ht="15.75">
      <c r="A89" s="15"/>
      <c r="B89" s="15" t="s">
        <v>7</v>
      </c>
      <c r="C89" s="15" t="s">
        <v>8</v>
      </c>
      <c r="D89" s="15" t="s">
        <v>16</v>
      </c>
      <c r="E89" s="15">
        <v>4</v>
      </c>
    </row>
    <row r="90" spans="1:5" ht="15.75">
      <c r="A90" s="15">
        <v>56</v>
      </c>
      <c r="B90" s="15" t="s">
        <v>7</v>
      </c>
      <c r="C90" s="15" t="s">
        <v>8</v>
      </c>
      <c r="D90" s="15" t="s">
        <v>16</v>
      </c>
      <c r="E90" s="15">
        <v>1</v>
      </c>
    </row>
    <row r="91" spans="1:5" ht="15.75">
      <c r="A91" s="15">
        <v>57</v>
      </c>
      <c r="B91" s="15">
        <v>0</v>
      </c>
      <c r="C91" s="15"/>
      <c r="D91" s="15"/>
      <c r="E91" s="15"/>
    </row>
    <row r="92" spans="1:5" ht="15.75">
      <c r="A92" s="15">
        <v>58</v>
      </c>
      <c r="B92" s="15">
        <v>0</v>
      </c>
      <c r="C92" s="15"/>
      <c r="D92" s="15"/>
      <c r="E92" s="15"/>
    </row>
    <row r="93" spans="1:5" ht="15.75">
      <c r="A93" s="15">
        <v>59</v>
      </c>
      <c r="B93" s="15" t="s">
        <v>22</v>
      </c>
      <c r="C93" s="15" t="s">
        <v>25</v>
      </c>
      <c r="D93" s="15" t="s">
        <v>69</v>
      </c>
      <c r="E93" s="15">
        <v>3</v>
      </c>
    </row>
    <row r="94" spans="1:5" ht="15.75">
      <c r="A94" s="15"/>
      <c r="B94" s="15" t="s">
        <v>7</v>
      </c>
      <c r="C94" s="15" t="s">
        <v>27</v>
      </c>
      <c r="D94" s="15" t="s">
        <v>13</v>
      </c>
      <c r="E94" s="15">
        <v>1</v>
      </c>
    </row>
    <row r="95" spans="1:5" ht="15.75">
      <c r="A95" s="15">
        <v>60</v>
      </c>
      <c r="B95" s="15">
        <v>0</v>
      </c>
      <c r="C95" s="15"/>
      <c r="D95" s="15"/>
      <c r="E95" s="15"/>
    </row>
    <row r="96" spans="1:5" ht="15.75">
      <c r="A96" s="15">
        <v>61</v>
      </c>
      <c r="B96" s="15" t="s">
        <v>28</v>
      </c>
      <c r="C96" s="15" t="s">
        <v>8</v>
      </c>
      <c r="D96" s="15" t="s">
        <v>30</v>
      </c>
      <c r="E96" s="15">
        <v>2</v>
      </c>
    </row>
    <row r="97" spans="1:5" ht="15.75">
      <c r="A97" s="15">
        <v>62</v>
      </c>
      <c r="B97" s="15" t="s">
        <v>22</v>
      </c>
      <c r="C97" s="15" t="s">
        <v>21</v>
      </c>
      <c r="D97" s="15" t="s">
        <v>9</v>
      </c>
      <c r="E97" s="15">
        <v>2</v>
      </c>
    </row>
    <row r="98" spans="1:5" ht="15.75">
      <c r="A98" s="15"/>
      <c r="B98" s="15" t="s">
        <v>7</v>
      </c>
      <c r="C98" s="15" t="s">
        <v>27</v>
      </c>
      <c r="D98" s="15" t="s">
        <v>13</v>
      </c>
      <c r="E98" s="15">
        <v>1</v>
      </c>
    </row>
    <row r="99" spans="1:5" ht="15.75">
      <c r="A99" s="15">
        <v>63</v>
      </c>
      <c r="B99" s="15" t="s">
        <v>7</v>
      </c>
      <c r="C99" s="15" t="s">
        <v>10</v>
      </c>
      <c r="D99" s="15" t="s">
        <v>9</v>
      </c>
      <c r="E99" s="15">
        <v>1</v>
      </c>
    </row>
    <row r="100" spans="1:5" ht="15.75">
      <c r="A100" s="15"/>
      <c r="B100" s="15" t="s">
        <v>7</v>
      </c>
      <c r="C100" s="15" t="s">
        <v>8</v>
      </c>
      <c r="D100" s="15" t="s">
        <v>18</v>
      </c>
      <c r="E100" s="15">
        <v>1</v>
      </c>
    </row>
    <row r="101" spans="1:5" ht="15.75">
      <c r="A101" s="15">
        <v>64</v>
      </c>
      <c r="B101" s="15" t="s">
        <v>7</v>
      </c>
      <c r="C101" s="15" t="s">
        <v>57</v>
      </c>
      <c r="D101" s="15" t="s">
        <v>58</v>
      </c>
      <c r="E101" s="15">
        <v>1</v>
      </c>
    </row>
    <row r="102" spans="1:5" ht="15.75">
      <c r="A102" s="15">
        <v>65</v>
      </c>
      <c r="B102" s="15" t="s">
        <v>7</v>
      </c>
      <c r="C102" s="15" t="s">
        <v>8</v>
      </c>
      <c r="D102" s="15" t="s">
        <v>18</v>
      </c>
      <c r="E102" s="15">
        <v>2</v>
      </c>
    </row>
    <row r="103" spans="1:5" ht="15.75">
      <c r="A103" s="15">
        <v>66</v>
      </c>
      <c r="B103" s="15" t="s">
        <v>7</v>
      </c>
      <c r="C103" s="15" t="s">
        <v>8</v>
      </c>
      <c r="D103" s="15" t="s">
        <v>18</v>
      </c>
      <c r="E103" s="15">
        <v>1</v>
      </c>
    </row>
    <row r="104" spans="1:5" ht="15.75">
      <c r="A104" s="15">
        <v>67</v>
      </c>
      <c r="B104" s="15" t="s">
        <v>7</v>
      </c>
      <c r="C104" s="15" t="s">
        <v>57</v>
      </c>
      <c r="D104" s="15" t="s">
        <v>58</v>
      </c>
      <c r="E104" s="15">
        <v>1</v>
      </c>
    </row>
    <row r="105" spans="1:5" ht="15.75">
      <c r="A105" s="15">
        <v>68</v>
      </c>
      <c r="B105" s="15" t="s">
        <v>7</v>
      </c>
      <c r="C105" s="15" t="s">
        <v>27</v>
      </c>
      <c r="D105" s="15" t="s">
        <v>13</v>
      </c>
      <c r="E105" s="15">
        <v>2</v>
      </c>
    </row>
    <row r="106" spans="1:5" ht="15.75">
      <c r="A106" s="15">
        <v>69</v>
      </c>
      <c r="B106" s="15" t="s">
        <v>7</v>
      </c>
      <c r="C106" s="15" t="s">
        <v>57</v>
      </c>
      <c r="D106" s="15" t="s">
        <v>58</v>
      </c>
      <c r="E106" s="15">
        <v>2</v>
      </c>
    </row>
    <row r="107" spans="1:5" ht="15.75">
      <c r="A107" s="15">
        <v>70</v>
      </c>
      <c r="B107" s="15" t="s">
        <v>7</v>
      </c>
      <c r="C107" s="15" t="s">
        <v>27</v>
      </c>
      <c r="D107" s="15" t="s">
        <v>13</v>
      </c>
      <c r="E107" s="15">
        <v>1</v>
      </c>
    </row>
    <row r="108" spans="1:5" ht="15.75">
      <c r="A108" s="15">
        <v>71</v>
      </c>
      <c r="B108" s="15" t="s">
        <v>7</v>
      </c>
      <c r="C108" s="15" t="s">
        <v>27</v>
      </c>
      <c r="D108" s="15" t="s">
        <v>13</v>
      </c>
      <c r="E108" s="15">
        <v>2</v>
      </c>
    </row>
    <row r="109" spans="1:5" ht="15.75">
      <c r="A109" s="15">
        <v>72</v>
      </c>
      <c r="B109" s="15">
        <v>0</v>
      </c>
      <c r="C109" s="15"/>
      <c r="D109" s="15"/>
      <c r="E109" s="15"/>
    </row>
    <row r="110" spans="1:5" ht="15.75">
      <c r="A110" s="15">
        <v>73</v>
      </c>
      <c r="B110" s="15">
        <v>0</v>
      </c>
      <c r="C110" s="15"/>
      <c r="D110" s="15"/>
      <c r="E110" s="15"/>
    </row>
    <row r="111" spans="1:5" ht="15.75">
      <c r="A111" s="15">
        <v>74</v>
      </c>
      <c r="B111" s="15">
        <v>0</v>
      </c>
      <c r="C111" s="15"/>
      <c r="D111" s="15"/>
      <c r="E111" s="15"/>
    </row>
    <row r="112" spans="1:5" ht="15.75">
      <c r="A112" s="15">
        <v>75</v>
      </c>
      <c r="B112" s="15">
        <v>0</v>
      </c>
      <c r="C112" s="15"/>
      <c r="D112" s="15"/>
      <c r="E112" s="15"/>
    </row>
    <row r="113" spans="1:5" ht="15.75">
      <c r="A113" s="15">
        <v>76</v>
      </c>
      <c r="B113" s="15">
        <v>0</v>
      </c>
      <c r="C113" s="15"/>
      <c r="D113" s="15"/>
      <c r="E113" s="15"/>
    </row>
    <row r="114" spans="1:5" ht="15.75">
      <c r="A114" s="15">
        <v>77</v>
      </c>
      <c r="B114" s="15">
        <v>0</v>
      </c>
      <c r="C114" s="15"/>
      <c r="D114" s="15"/>
      <c r="E114" s="15"/>
    </row>
    <row r="115" spans="1:5" ht="15.75">
      <c r="A115" s="15">
        <v>78</v>
      </c>
      <c r="B115" s="15" t="s">
        <v>7</v>
      </c>
      <c r="C115" s="15" t="s">
        <v>8</v>
      </c>
      <c r="D115" s="15" t="s">
        <v>18</v>
      </c>
      <c r="E115" s="15">
        <v>2</v>
      </c>
    </row>
    <row r="116" spans="1:5" ht="15.75">
      <c r="A116" s="15">
        <v>79</v>
      </c>
      <c r="B116" s="15">
        <v>0</v>
      </c>
      <c r="C116" s="15"/>
      <c r="D116" s="15"/>
      <c r="E116" s="15"/>
    </row>
    <row r="117" spans="1:5" ht="15.75">
      <c r="A117" s="15">
        <v>80</v>
      </c>
      <c r="B117" s="15">
        <v>0</v>
      </c>
      <c r="C117" s="15"/>
      <c r="D117" s="15"/>
      <c r="E117" s="15"/>
    </row>
    <row r="118" ht="15">
      <c r="E118">
        <f>SUM(E6:E117)</f>
        <v>200</v>
      </c>
    </row>
    <row r="120" spans="7:18" ht="15.75">
      <c r="G120" t="s">
        <v>98</v>
      </c>
      <c r="H120" s="11" t="s">
        <v>6</v>
      </c>
      <c r="I120" s="11" t="s">
        <v>88</v>
      </c>
      <c r="J120" s="11" t="s">
        <v>3</v>
      </c>
      <c r="K120" s="11" t="s">
        <v>65</v>
      </c>
      <c r="L120" s="11" t="s">
        <v>66</v>
      </c>
      <c r="N120" t="s">
        <v>6</v>
      </c>
      <c r="O120" t="s">
        <v>137</v>
      </c>
      <c r="Q120" t="s">
        <v>6</v>
      </c>
      <c r="R120" t="s">
        <v>138</v>
      </c>
    </row>
    <row r="121" spans="7:18" ht="15.75">
      <c r="G121">
        <v>1</v>
      </c>
      <c r="H121" s="31" t="s">
        <v>22</v>
      </c>
      <c r="I121" s="31" t="s">
        <v>89</v>
      </c>
      <c r="J121" s="31" t="s">
        <v>21</v>
      </c>
      <c r="K121" s="31" t="s">
        <v>9</v>
      </c>
      <c r="L121" s="32">
        <f>SUM(E57,E97)</f>
        <v>3</v>
      </c>
      <c r="N121" t="s">
        <v>22</v>
      </c>
      <c r="O121">
        <v>3</v>
      </c>
      <c r="Q121" t="s">
        <v>22</v>
      </c>
      <c r="R121">
        <f>SUM(L121:L123)</f>
        <v>20</v>
      </c>
    </row>
    <row r="122" spans="7:18" ht="15.75">
      <c r="G122">
        <v>2</v>
      </c>
      <c r="H122" s="32"/>
      <c r="I122" s="32" t="s">
        <v>95</v>
      </c>
      <c r="J122" s="32" t="s">
        <v>25</v>
      </c>
      <c r="K122" s="16" t="s">
        <v>69</v>
      </c>
      <c r="L122" s="32">
        <f>SUM(E15,E87,E93)</f>
        <v>5</v>
      </c>
      <c r="N122" t="s">
        <v>19</v>
      </c>
      <c r="O122">
        <v>5</v>
      </c>
      <c r="Q122" t="s">
        <v>19</v>
      </c>
      <c r="R122">
        <f>SUM(L133:L137)</f>
        <v>63</v>
      </c>
    </row>
    <row r="123" spans="7:18" ht="15">
      <c r="G123">
        <v>3</v>
      </c>
      <c r="H123" s="32"/>
      <c r="I123" s="32" t="s">
        <v>93</v>
      </c>
      <c r="J123" s="32" t="s">
        <v>11</v>
      </c>
      <c r="K123" s="32" t="s">
        <v>60</v>
      </c>
      <c r="L123" s="32">
        <f>SUM(E14)</f>
        <v>12</v>
      </c>
      <c r="N123" t="s">
        <v>7</v>
      </c>
      <c r="O123">
        <v>7</v>
      </c>
      <c r="Q123" t="s">
        <v>7</v>
      </c>
      <c r="R123">
        <f>SUM(L124:L130)</f>
        <v>100</v>
      </c>
    </row>
    <row r="124" spans="7:18" ht="15.75">
      <c r="G124">
        <v>4</v>
      </c>
      <c r="H124" s="31" t="s">
        <v>7</v>
      </c>
      <c r="I124" s="31" t="s">
        <v>91</v>
      </c>
      <c r="J124" s="16" t="s">
        <v>8</v>
      </c>
      <c r="K124" s="16" t="s">
        <v>37</v>
      </c>
      <c r="L124" s="32">
        <f>SUM(E31,E40,E46,E68,E69,E76,E79,E80,E84)</f>
        <v>29</v>
      </c>
      <c r="N124" t="s">
        <v>28</v>
      </c>
      <c r="O124">
        <v>2</v>
      </c>
      <c r="Q124" t="s">
        <v>28</v>
      </c>
      <c r="R124">
        <f>SUM(L131:L132)</f>
        <v>17</v>
      </c>
    </row>
    <row r="125" spans="7:12" ht="15.75">
      <c r="G125">
        <v>5</v>
      </c>
      <c r="H125" s="32"/>
      <c r="I125" s="31" t="s">
        <v>91</v>
      </c>
      <c r="J125" s="16" t="s">
        <v>8</v>
      </c>
      <c r="K125" s="16" t="s">
        <v>18</v>
      </c>
      <c r="L125" s="32">
        <f>SUM(E34,E56,E70,E86,E100,E102,E103,E115)</f>
        <v>19</v>
      </c>
    </row>
    <row r="126" spans="7:12" ht="15.75">
      <c r="G126">
        <v>6</v>
      </c>
      <c r="H126" s="32"/>
      <c r="I126" s="31" t="s">
        <v>91</v>
      </c>
      <c r="J126" s="16" t="s">
        <v>8</v>
      </c>
      <c r="K126" s="31" t="s">
        <v>9</v>
      </c>
      <c r="L126" s="32">
        <f>SUM(E7,E8,E11,E12,E16,E30,E99,E13)</f>
        <v>11</v>
      </c>
    </row>
    <row r="127" spans="7:12" ht="15.75">
      <c r="G127">
        <v>7</v>
      </c>
      <c r="H127" s="32"/>
      <c r="I127" s="31" t="s">
        <v>91</v>
      </c>
      <c r="J127" s="16" t="s">
        <v>8</v>
      </c>
      <c r="K127" s="31" t="s">
        <v>16</v>
      </c>
      <c r="L127" s="32">
        <f>SUM(E8,E20,E19,E71,E72,E75,E85,E89,E90)</f>
        <v>19</v>
      </c>
    </row>
    <row r="128" spans="7:12" ht="15.75">
      <c r="G128">
        <v>8</v>
      </c>
      <c r="H128" s="33"/>
      <c r="I128" s="31" t="s">
        <v>91</v>
      </c>
      <c r="J128" s="15" t="s">
        <v>27</v>
      </c>
      <c r="K128" s="15" t="s">
        <v>55</v>
      </c>
      <c r="L128" s="15">
        <f>SUM(E28,E36)</f>
        <v>2</v>
      </c>
    </row>
    <row r="129" spans="7:12" ht="15.75">
      <c r="G129">
        <v>9</v>
      </c>
      <c r="H129" s="32"/>
      <c r="I129" s="31" t="s">
        <v>91</v>
      </c>
      <c r="J129" s="32" t="s">
        <v>12</v>
      </c>
      <c r="K129" s="16" t="s">
        <v>13</v>
      </c>
      <c r="L129" s="32">
        <f>SUM(E10,E64,E78,E94,E98,E107,E105,E108)</f>
        <v>16</v>
      </c>
    </row>
    <row r="130" spans="7:12" ht="15.75">
      <c r="G130">
        <v>10</v>
      </c>
      <c r="H130" s="33"/>
      <c r="I130" s="33" t="s">
        <v>94</v>
      </c>
      <c r="J130" s="15" t="s">
        <v>57</v>
      </c>
      <c r="K130" s="15" t="s">
        <v>58</v>
      </c>
      <c r="L130" s="33">
        <f>SUM(E101,E104,E106)</f>
        <v>4</v>
      </c>
    </row>
    <row r="131" spans="7:12" ht="15.75">
      <c r="G131">
        <v>11</v>
      </c>
      <c r="H131" s="32" t="s">
        <v>28</v>
      </c>
      <c r="I131" s="32" t="s">
        <v>89</v>
      </c>
      <c r="J131" s="16" t="s">
        <v>26</v>
      </c>
      <c r="K131" s="16" t="s">
        <v>9</v>
      </c>
      <c r="L131" s="32">
        <f>SUM(E18,E9,E6)</f>
        <v>10</v>
      </c>
    </row>
    <row r="132" spans="7:12" ht="15.75">
      <c r="G132">
        <v>12</v>
      </c>
      <c r="H132" s="32"/>
      <c r="I132" s="32" t="s">
        <v>91</v>
      </c>
      <c r="J132" s="16" t="s">
        <v>8</v>
      </c>
      <c r="K132" s="16" t="s">
        <v>30</v>
      </c>
      <c r="L132" s="32">
        <f>SUM(E60,E63,E88,E96)</f>
        <v>7</v>
      </c>
    </row>
    <row r="133" spans="7:12" ht="15.75">
      <c r="G133">
        <v>13</v>
      </c>
      <c r="H133" s="31" t="s">
        <v>19</v>
      </c>
      <c r="I133" s="31" t="s">
        <v>89</v>
      </c>
      <c r="J133" s="31" t="s">
        <v>21</v>
      </c>
      <c r="K133" s="16" t="s">
        <v>64</v>
      </c>
      <c r="L133" s="32">
        <f>SUM(E43,E61,E73)</f>
        <v>7</v>
      </c>
    </row>
    <row r="134" spans="7:12" ht="15.75">
      <c r="G134">
        <v>14</v>
      </c>
      <c r="H134" s="32"/>
      <c r="I134" s="32" t="s">
        <v>91</v>
      </c>
      <c r="J134" s="16" t="s">
        <v>20</v>
      </c>
      <c r="K134" s="31" t="s">
        <v>9</v>
      </c>
      <c r="L134" s="32">
        <f>SUM(E23,E27,E33,E35,E42,E65,E67)</f>
        <v>21</v>
      </c>
    </row>
    <row r="135" spans="7:12" ht="15.75">
      <c r="G135">
        <v>15</v>
      </c>
      <c r="H135" s="32"/>
      <c r="I135" s="32" t="s">
        <v>93</v>
      </c>
      <c r="J135" s="16" t="s">
        <v>11</v>
      </c>
      <c r="K135" s="16" t="s">
        <v>67</v>
      </c>
      <c r="L135" s="32">
        <f>SUM(E41,E48,E45)</f>
        <v>9</v>
      </c>
    </row>
    <row r="136" spans="7:12" ht="15">
      <c r="G136">
        <v>16</v>
      </c>
      <c r="H136" s="32"/>
      <c r="I136" s="32" t="s">
        <v>89</v>
      </c>
      <c r="J136" s="32" t="s">
        <v>29</v>
      </c>
      <c r="K136" s="32" t="s">
        <v>67</v>
      </c>
      <c r="L136" s="32">
        <f>SUM(E17,E24,E25,E26,E22)</f>
        <v>13</v>
      </c>
    </row>
    <row r="137" spans="7:12" ht="15.75">
      <c r="G137">
        <v>17</v>
      </c>
      <c r="H137" s="33"/>
      <c r="I137" s="33" t="s">
        <v>89</v>
      </c>
      <c r="J137" s="16" t="s">
        <v>26</v>
      </c>
      <c r="K137" s="31" t="s">
        <v>16</v>
      </c>
      <c r="L137" s="33">
        <f>SUM(E21,E29,E32,E66)</f>
        <v>13</v>
      </c>
    </row>
    <row r="138" spans="8:12" ht="15">
      <c r="H138" s="33"/>
      <c r="I138" s="33"/>
      <c r="J138" s="33"/>
      <c r="K138" s="33"/>
      <c r="L138" s="33">
        <f>SUM(L121:L137)</f>
        <v>200</v>
      </c>
    </row>
    <row r="140" spans="7:16" ht="15.75">
      <c r="G140" s="25" t="s">
        <v>98</v>
      </c>
      <c r="H140" s="22" t="s">
        <v>6</v>
      </c>
      <c r="I140" s="22" t="s">
        <v>88</v>
      </c>
      <c r="J140" s="22" t="s">
        <v>3</v>
      </c>
      <c r="K140" s="22" t="s">
        <v>65</v>
      </c>
      <c r="L140" s="25" t="s">
        <v>99</v>
      </c>
      <c r="M140" s="25" t="s">
        <v>79</v>
      </c>
      <c r="N140" s="25" t="s">
        <v>81</v>
      </c>
      <c r="O140" s="25" t="s">
        <v>80</v>
      </c>
      <c r="P140" s="65" t="s">
        <v>100</v>
      </c>
    </row>
    <row r="141" spans="7:16" ht="15.75">
      <c r="G141" s="10">
        <v>1</v>
      </c>
      <c r="H141" s="49" t="s">
        <v>22</v>
      </c>
      <c r="I141" s="49" t="s">
        <v>89</v>
      </c>
      <c r="J141" s="49" t="s">
        <v>21</v>
      </c>
      <c r="K141" s="49" t="s">
        <v>9</v>
      </c>
      <c r="L141" s="10">
        <v>3</v>
      </c>
      <c r="M141" s="50">
        <f>L141/200</f>
        <v>0.015</v>
      </c>
      <c r="N141" s="50">
        <f>LN(M141)</f>
        <v>-4.199705077879927</v>
      </c>
      <c r="O141" s="50">
        <f>M141*N141</f>
        <v>-0.06299557616819891</v>
      </c>
      <c r="P141" s="51">
        <f>M141^2</f>
        <v>0.000225</v>
      </c>
    </row>
    <row r="142" spans="7:16" ht="15.75">
      <c r="G142" s="10">
        <v>2</v>
      </c>
      <c r="H142" s="49" t="s">
        <v>19</v>
      </c>
      <c r="I142" s="49" t="s">
        <v>89</v>
      </c>
      <c r="J142" s="49" t="s">
        <v>21</v>
      </c>
      <c r="K142" s="52" t="s">
        <v>64</v>
      </c>
      <c r="L142" s="10">
        <v>7</v>
      </c>
      <c r="M142" s="50">
        <f aca="true" t="shared" si="1" ref="M142:M157">L142/200</f>
        <v>0.035</v>
      </c>
      <c r="N142" s="50">
        <f aca="true" t="shared" si="2" ref="N142:N157">LN(M142)</f>
        <v>-3.3524072174927233</v>
      </c>
      <c r="O142" s="50">
        <f aca="true" t="shared" si="3" ref="O142:O157">M142*N142</f>
        <v>-0.11733425261224532</v>
      </c>
      <c r="P142" s="51">
        <f aca="true" t="shared" si="4" ref="P142:P157">M142^2</f>
        <v>0.0012250000000000002</v>
      </c>
    </row>
    <row r="143" spans="7:16" ht="15.75">
      <c r="G143" s="10">
        <v>3</v>
      </c>
      <c r="H143" s="53" t="s">
        <v>28</v>
      </c>
      <c r="I143" s="53" t="s">
        <v>89</v>
      </c>
      <c r="J143" s="52" t="s">
        <v>26</v>
      </c>
      <c r="K143" s="52" t="s">
        <v>9</v>
      </c>
      <c r="L143" s="10">
        <v>10</v>
      </c>
      <c r="M143" s="50">
        <f t="shared" si="1"/>
        <v>0.05</v>
      </c>
      <c r="N143" s="50">
        <f t="shared" si="2"/>
        <v>-2.995732273553991</v>
      </c>
      <c r="O143" s="50">
        <f t="shared" si="3"/>
        <v>-0.14978661367769955</v>
      </c>
      <c r="P143" s="51">
        <f t="shared" si="4"/>
        <v>0.0025000000000000005</v>
      </c>
    </row>
    <row r="144" spans="7:16" ht="15.75">
      <c r="G144" s="10">
        <v>4</v>
      </c>
      <c r="H144" s="54" t="s">
        <v>19</v>
      </c>
      <c r="I144" s="54" t="s">
        <v>89</v>
      </c>
      <c r="J144" s="52" t="s">
        <v>26</v>
      </c>
      <c r="K144" s="49" t="s">
        <v>16</v>
      </c>
      <c r="L144" s="10">
        <v>13</v>
      </c>
      <c r="M144" s="50">
        <f t="shared" si="1"/>
        <v>0.065</v>
      </c>
      <c r="N144" s="50">
        <f t="shared" si="2"/>
        <v>-2.7333680090865</v>
      </c>
      <c r="O144" s="50">
        <f t="shared" si="3"/>
        <v>-0.1776689205906225</v>
      </c>
      <c r="P144" s="51">
        <f t="shared" si="4"/>
        <v>0.0042250000000000005</v>
      </c>
    </row>
    <row r="145" spans="7:16" ht="15">
      <c r="G145" s="10">
        <v>5</v>
      </c>
      <c r="H145" s="53" t="s">
        <v>19</v>
      </c>
      <c r="I145" s="53" t="s">
        <v>89</v>
      </c>
      <c r="J145" s="53" t="s">
        <v>29</v>
      </c>
      <c r="K145" s="53" t="s">
        <v>67</v>
      </c>
      <c r="L145" s="10">
        <v>13</v>
      </c>
      <c r="M145" s="50">
        <f t="shared" si="1"/>
        <v>0.065</v>
      </c>
      <c r="N145" s="50">
        <f t="shared" si="2"/>
        <v>-2.7333680090865</v>
      </c>
      <c r="O145" s="50">
        <f t="shared" si="3"/>
        <v>-0.1776689205906225</v>
      </c>
      <c r="P145" s="51">
        <f t="shared" si="4"/>
        <v>0.0042250000000000005</v>
      </c>
    </row>
    <row r="146" spans="7:16" ht="15.75">
      <c r="G146" s="10">
        <v>6</v>
      </c>
      <c r="H146" s="53" t="s">
        <v>19</v>
      </c>
      <c r="I146" s="53" t="s">
        <v>91</v>
      </c>
      <c r="J146" s="52" t="s">
        <v>20</v>
      </c>
      <c r="K146" s="49" t="s">
        <v>9</v>
      </c>
      <c r="L146" s="10">
        <v>21</v>
      </c>
      <c r="M146" s="50">
        <f t="shared" si="1"/>
        <v>0.105</v>
      </c>
      <c r="N146" s="50">
        <f t="shared" si="2"/>
        <v>-2.2537949288246137</v>
      </c>
      <c r="O146" s="50">
        <f t="shared" si="3"/>
        <v>-0.23664846752658444</v>
      </c>
      <c r="P146" s="51">
        <f t="shared" si="4"/>
        <v>0.011024999999999998</v>
      </c>
    </row>
    <row r="147" spans="7:16" ht="15.75">
      <c r="G147" s="10">
        <v>7</v>
      </c>
      <c r="H147" s="49" t="s">
        <v>7</v>
      </c>
      <c r="I147" s="49" t="s">
        <v>91</v>
      </c>
      <c r="J147" s="52" t="s">
        <v>8</v>
      </c>
      <c r="K147" s="52" t="s">
        <v>37</v>
      </c>
      <c r="L147" s="10">
        <v>29</v>
      </c>
      <c r="M147" s="50">
        <f t="shared" si="1"/>
        <v>0.145</v>
      </c>
      <c r="N147" s="50">
        <f t="shared" si="2"/>
        <v>-1.9310215365615626</v>
      </c>
      <c r="O147" s="50">
        <f t="shared" si="3"/>
        <v>-0.27999812280142655</v>
      </c>
      <c r="P147" s="51">
        <f t="shared" si="4"/>
        <v>0.021025</v>
      </c>
    </row>
    <row r="148" spans="7:16" ht="15.75">
      <c r="G148" s="10">
        <v>8</v>
      </c>
      <c r="H148" s="49" t="s">
        <v>7</v>
      </c>
      <c r="I148" s="49" t="s">
        <v>91</v>
      </c>
      <c r="J148" s="52" t="s">
        <v>8</v>
      </c>
      <c r="K148" s="52" t="s">
        <v>18</v>
      </c>
      <c r="L148" s="10">
        <v>19</v>
      </c>
      <c r="M148" s="50">
        <f t="shared" si="1"/>
        <v>0.095</v>
      </c>
      <c r="N148" s="50">
        <f t="shared" si="2"/>
        <v>-2.353878387381596</v>
      </c>
      <c r="O148" s="50">
        <f t="shared" si="3"/>
        <v>-0.22361844680125162</v>
      </c>
      <c r="P148" s="51">
        <f t="shared" si="4"/>
        <v>0.009025</v>
      </c>
    </row>
    <row r="149" spans="7:16" ht="15.75">
      <c r="G149" s="10">
        <v>9</v>
      </c>
      <c r="H149" s="53" t="s">
        <v>28</v>
      </c>
      <c r="I149" s="53" t="s">
        <v>91</v>
      </c>
      <c r="J149" s="52" t="s">
        <v>8</v>
      </c>
      <c r="K149" s="52" t="s">
        <v>30</v>
      </c>
      <c r="L149" s="10">
        <v>7</v>
      </c>
      <c r="M149" s="50">
        <f t="shared" si="1"/>
        <v>0.035</v>
      </c>
      <c r="N149" s="50">
        <f t="shared" si="2"/>
        <v>-3.3524072174927233</v>
      </c>
      <c r="O149" s="50">
        <f t="shared" si="3"/>
        <v>-0.11733425261224532</v>
      </c>
      <c r="P149" s="51">
        <f t="shared" si="4"/>
        <v>0.0012250000000000002</v>
      </c>
    </row>
    <row r="150" spans="7:16" ht="15.75">
      <c r="G150" s="10">
        <v>10</v>
      </c>
      <c r="H150" s="53" t="s">
        <v>7</v>
      </c>
      <c r="I150" s="49" t="s">
        <v>91</v>
      </c>
      <c r="J150" s="52" t="s">
        <v>8</v>
      </c>
      <c r="K150" s="49" t="s">
        <v>9</v>
      </c>
      <c r="L150" s="10">
        <v>11</v>
      </c>
      <c r="M150" s="50">
        <f t="shared" si="1"/>
        <v>0.055</v>
      </c>
      <c r="N150" s="50">
        <f t="shared" si="2"/>
        <v>-2.900422093749666</v>
      </c>
      <c r="O150" s="50">
        <f t="shared" si="3"/>
        <v>-0.15952321515623163</v>
      </c>
      <c r="P150" s="51">
        <f t="shared" si="4"/>
        <v>0.003025</v>
      </c>
    </row>
    <row r="151" spans="7:16" ht="15.75">
      <c r="G151" s="10">
        <v>11</v>
      </c>
      <c r="H151" s="53" t="s">
        <v>7</v>
      </c>
      <c r="I151" s="49" t="s">
        <v>91</v>
      </c>
      <c r="J151" s="52" t="s">
        <v>8</v>
      </c>
      <c r="K151" s="49" t="s">
        <v>16</v>
      </c>
      <c r="L151" s="10">
        <v>19</v>
      </c>
      <c r="M151" s="50">
        <f t="shared" si="1"/>
        <v>0.095</v>
      </c>
      <c r="N151" s="50">
        <f t="shared" si="2"/>
        <v>-2.353878387381596</v>
      </c>
      <c r="O151" s="50">
        <f t="shared" si="3"/>
        <v>-0.22361844680125162</v>
      </c>
      <c r="P151" s="51">
        <f t="shared" si="4"/>
        <v>0.009025</v>
      </c>
    </row>
    <row r="152" spans="7:16" ht="15.75">
      <c r="G152" s="10">
        <v>12</v>
      </c>
      <c r="H152" s="53" t="s">
        <v>7</v>
      </c>
      <c r="I152" s="49" t="s">
        <v>91</v>
      </c>
      <c r="J152" s="55" t="s">
        <v>27</v>
      </c>
      <c r="K152" s="55" t="s">
        <v>55</v>
      </c>
      <c r="L152" s="10">
        <v>2</v>
      </c>
      <c r="M152" s="50">
        <f t="shared" si="1"/>
        <v>0.01</v>
      </c>
      <c r="N152" s="50">
        <f t="shared" si="2"/>
        <v>-4.605170185988091</v>
      </c>
      <c r="O152" s="50">
        <f t="shared" si="3"/>
        <v>-0.04605170185988091</v>
      </c>
      <c r="P152" s="51">
        <f t="shared" si="4"/>
        <v>0.0001</v>
      </c>
    </row>
    <row r="153" spans="7:16" ht="15.75">
      <c r="G153" s="10">
        <v>13</v>
      </c>
      <c r="H153" s="53" t="s">
        <v>7</v>
      </c>
      <c r="I153" s="49" t="s">
        <v>91</v>
      </c>
      <c r="J153" s="53" t="s">
        <v>12</v>
      </c>
      <c r="K153" s="52" t="s">
        <v>13</v>
      </c>
      <c r="L153" s="10">
        <v>16</v>
      </c>
      <c r="M153" s="50">
        <f t="shared" si="1"/>
        <v>0.08</v>
      </c>
      <c r="N153" s="50">
        <f t="shared" si="2"/>
        <v>-2.5257286443082556</v>
      </c>
      <c r="O153" s="50">
        <f t="shared" si="3"/>
        <v>-0.20205829154466046</v>
      </c>
      <c r="P153" s="51">
        <f t="shared" si="4"/>
        <v>0.0064</v>
      </c>
    </row>
    <row r="154" spans="7:16" ht="15.75">
      <c r="G154" s="10">
        <v>14</v>
      </c>
      <c r="H154" s="53" t="s">
        <v>7</v>
      </c>
      <c r="I154" s="54" t="s">
        <v>94</v>
      </c>
      <c r="J154" s="55" t="s">
        <v>57</v>
      </c>
      <c r="K154" s="55" t="s">
        <v>58</v>
      </c>
      <c r="L154" s="10">
        <v>4</v>
      </c>
      <c r="M154" s="50">
        <f t="shared" si="1"/>
        <v>0.02</v>
      </c>
      <c r="N154" s="50">
        <f t="shared" si="2"/>
        <v>-3.912023005428146</v>
      </c>
      <c r="O154" s="50">
        <f t="shared" si="3"/>
        <v>-0.07824046010856292</v>
      </c>
      <c r="P154" s="51">
        <f t="shared" si="4"/>
        <v>0.0004</v>
      </c>
    </row>
    <row r="155" spans="7:16" ht="15.75">
      <c r="G155" s="10">
        <v>15</v>
      </c>
      <c r="H155" s="56" t="s">
        <v>22</v>
      </c>
      <c r="I155" s="53" t="s">
        <v>95</v>
      </c>
      <c r="J155" s="53" t="s">
        <v>25</v>
      </c>
      <c r="K155" s="52" t="s">
        <v>69</v>
      </c>
      <c r="L155" s="10">
        <v>5</v>
      </c>
      <c r="M155" s="50">
        <f t="shared" si="1"/>
        <v>0.025</v>
      </c>
      <c r="N155" s="50">
        <f t="shared" si="2"/>
        <v>-3.6888794541139363</v>
      </c>
      <c r="O155" s="50">
        <f t="shared" si="3"/>
        <v>-0.09222198635284841</v>
      </c>
      <c r="P155" s="51">
        <f t="shared" si="4"/>
        <v>0.0006250000000000001</v>
      </c>
    </row>
    <row r="156" spans="7:16" ht="15">
      <c r="G156" s="10">
        <v>16</v>
      </c>
      <c r="H156" s="56" t="s">
        <v>22</v>
      </c>
      <c r="I156" s="53" t="s">
        <v>93</v>
      </c>
      <c r="J156" s="53" t="s">
        <v>11</v>
      </c>
      <c r="K156" s="53" t="s">
        <v>60</v>
      </c>
      <c r="L156" s="10">
        <v>12</v>
      </c>
      <c r="M156" s="50">
        <f t="shared" si="1"/>
        <v>0.06</v>
      </c>
      <c r="N156" s="50">
        <f t="shared" si="2"/>
        <v>-2.8134107167600364</v>
      </c>
      <c r="O156" s="50">
        <f t="shared" si="3"/>
        <v>-0.1688046430056022</v>
      </c>
      <c r="P156" s="51">
        <f t="shared" si="4"/>
        <v>0.0036</v>
      </c>
    </row>
    <row r="157" spans="7:16" ht="15.75">
      <c r="G157" s="10">
        <v>17</v>
      </c>
      <c r="H157" s="56" t="s">
        <v>19</v>
      </c>
      <c r="I157" s="53" t="s">
        <v>93</v>
      </c>
      <c r="J157" s="52" t="s">
        <v>11</v>
      </c>
      <c r="K157" s="52" t="s">
        <v>67</v>
      </c>
      <c r="L157" s="10">
        <v>9</v>
      </c>
      <c r="M157" s="50">
        <f t="shared" si="1"/>
        <v>0.045</v>
      </c>
      <c r="N157" s="50">
        <f t="shared" si="2"/>
        <v>-3.101092789211817</v>
      </c>
      <c r="O157" s="50">
        <f t="shared" si="3"/>
        <v>-0.13954917551453178</v>
      </c>
      <c r="P157" s="51">
        <f t="shared" si="4"/>
        <v>0.002025</v>
      </c>
    </row>
    <row r="158" spans="7:16" ht="15">
      <c r="G158" s="170" t="s">
        <v>82</v>
      </c>
      <c r="H158" s="170"/>
      <c r="I158" s="170"/>
      <c r="J158" s="170"/>
      <c r="K158" s="170"/>
      <c r="L158" s="26">
        <f>SUM(L141:L157)</f>
        <v>200</v>
      </c>
      <c r="M158" s="26"/>
      <c r="N158" s="26"/>
      <c r="O158" s="57">
        <f>SUM(O141:O157)</f>
        <v>-2.653121493724467</v>
      </c>
      <c r="P158" s="58">
        <f>SUM(P141:P157)</f>
        <v>0.07990000000000001</v>
      </c>
    </row>
    <row r="159" spans="7:16" ht="15.75">
      <c r="G159" s="166" t="s">
        <v>83</v>
      </c>
      <c r="H159" s="166"/>
      <c r="I159" s="166"/>
      <c r="J159" s="166"/>
      <c r="K159" s="166"/>
      <c r="L159" s="38"/>
      <c r="M159" s="39"/>
      <c r="N159" s="39"/>
      <c r="O159" s="40">
        <f>-(O158)</f>
        <v>2.653121493724467</v>
      </c>
      <c r="P159" s="39"/>
    </row>
    <row r="160" spans="7:16" ht="15.75">
      <c r="G160" s="167" t="s">
        <v>84</v>
      </c>
      <c r="H160" s="167"/>
      <c r="I160" s="167"/>
      <c r="J160" s="167"/>
      <c r="K160" s="167"/>
      <c r="L160" s="41"/>
      <c r="M160" s="42"/>
      <c r="N160" s="42"/>
      <c r="O160" s="43">
        <f>O159/LN(12)</f>
        <v>1.067694633096506</v>
      </c>
      <c r="P160" s="42"/>
    </row>
    <row r="161" spans="7:16" ht="15.75">
      <c r="G161" s="168" t="s">
        <v>85</v>
      </c>
      <c r="H161" s="168"/>
      <c r="I161" s="168"/>
      <c r="J161" s="168"/>
      <c r="K161" s="168"/>
      <c r="L161" s="44"/>
      <c r="M161" s="45"/>
      <c r="N161" s="45"/>
      <c r="O161" s="46">
        <f>P158</f>
        <v>0.07990000000000001</v>
      </c>
      <c r="P161" s="45"/>
    </row>
    <row r="165" ht="15.75" thickBot="1"/>
    <row r="166" spans="7:14" ht="16.5" thickBot="1">
      <c r="G166" s="91" t="s">
        <v>108</v>
      </c>
      <c r="H166" s="91" t="s">
        <v>127</v>
      </c>
      <c r="J166" s="96" t="s">
        <v>108</v>
      </c>
      <c r="K166" s="96" t="s">
        <v>129</v>
      </c>
      <c r="M166" s="96" t="s">
        <v>108</v>
      </c>
      <c r="N166" s="96" t="s">
        <v>129</v>
      </c>
    </row>
    <row r="167" spans="7:14" ht="16.5" thickBot="1">
      <c r="G167" s="92">
        <v>1</v>
      </c>
      <c r="H167" s="93">
        <v>2.2</v>
      </c>
      <c r="J167" s="97">
        <v>1</v>
      </c>
      <c r="K167" s="97">
        <v>0.9</v>
      </c>
      <c r="M167" s="97">
        <v>1</v>
      </c>
      <c r="N167" s="99">
        <v>0.15</v>
      </c>
    </row>
    <row r="168" spans="7:14" ht="15.75">
      <c r="G168" s="92">
        <v>2</v>
      </c>
      <c r="H168" s="93">
        <v>2.3</v>
      </c>
      <c r="J168" s="97">
        <v>2</v>
      </c>
      <c r="K168" s="97">
        <v>0.91</v>
      </c>
      <c r="M168" s="97">
        <v>2</v>
      </c>
      <c r="N168" s="100">
        <v>0.16</v>
      </c>
    </row>
    <row r="169" spans="7:14" ht="15.75">
      <c r="G169" s="92">
        <v>3</v>
      </c>
      <c r="H169" s="93">
        <v>2.7</v>
      </c>
      <c r="J169" s="97">
        <v>3</v>
      </c>
      <c r="K169" s="97">
        <v>1.07</v>
      </c>
      <c r="M169" s="97">
        <v>3</v>
      </c>
      <c r="N169" s="100">
        <v>0.08</v>
      </c>
    </row>
    <row r="170" spans="7:14" ht="15.75">
      <c r="G170" s="92">
        <v>4</v>
      </c>
      <c r="H170" s="93">
        <v>2.3</v>
      </c>
      <c r="J170" s="97">
        <v>4</v>
      </c>
      <c r="K170" s="97">
        <v>0.94</v>
      </c>
      <c r="M170" s="97">
        <v>4</v>
      </c>
      <c r="N170" s="100">
        <v>0.11</v>
      </c>
    </row>
    <row r="171" spans="7:14" ht="16.5" thickBot="1">
      <c r="G171" s="92">
        <v>5</v>
      </c>
      <c r="H171" s="93">
        <v>1.9</v>
      </c>
      <c r="J171" s="97">
        <v>5</v>
      </c>
      <c r="K171" s="97">
        <v>0.78</v>
      </c>
      <c r="M171" s="97">
        <v>5</v>
      </c>
      <c r="N171" s="101">
        <v>0.11</v>
      </c>
    </row>
    <row r="172" spans="7:14" ht="16.5" thickBot="1">
      <c r="G172" s="94" t="s">
        <v>128</v>
      </c>
      <c r="H172" s="95">
        <f>AVERAGE(H167:H171)</f>
        <v>2.2800000000000002</v>
      </c>
      <c r="J172" s="98" t="s">
        <v>128</v>
      </c>
      <c r="K172" s="98">
        <f>AVERAGE(K167:K171)</f>
        <v>0.9199999999999999</v>
      </c>
      <c r="M172" s="98" t="s">
        <v>128</v>
      </c>
      <c r="N172">
        <f>AVERAGE(N167:N171)</f>
        <v>0.122</v>
      </c>
    </row>
  </sheetData>
  <mergeCells count="7">
    <mergeCell ref="G161:K161"/>
    <mergeCell ref="G158:K158"/>
    <mergeCell ref="A1:C1"/>
    <mergeCell ref="A2:B2"/>
    <mergeCell ref="A3:B3"/>
    <mergeCell ref="G159:K159"/>
    <mergeCell ref="G160:K160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15"/>
  <sheetViews>
    <sheetView zoomScale="70" zoomScaleNormal="70" workbookViewId="0" topLeftCell="A1">
      <pane ySplit="1635" topLeftCell="A94" activePane="bottomLeft" state="split"/>
      <selection pane="bottomLeft" activeCell="F97" sqref="F97:O115"/>
    </sheetView>
  </sheetViews>
  <sheetFormatPr defaultColWidth="9.140625" defaultRowHeight="15"/>
  <cols>
    <col min="1" max="1" width="12.57421875" style="2" customWidth="1"/>
    <col min="2" max="2" width="10.8515625" style="2" customWidth="1"/>
    <col min="3" max="3" width="13.140625" style="2" customWidth="1"/>
    <col min="4" max="4" width="21.8515625" style="2" customWidth="1"/>
    <col min="5" max="5" width="15.7109375" style="2" customWidth="1"/>
    <col min="6" max="7" width="9.140625" style="2" customWidth="1"/>
    <col min="8" max="8" width="10.8515625" style="2" customWidth="1"/>
    <col min="9" max="9" width="9.140625" style="2" customWidth="1"/>
    <col min="10" max="10" width="18.00390625" style="2" customWidth="1"/>
    <col min="11" max="11" width="11.140625" style="2" customWidth="1"/>
    <col min="12" max="12" width="14.140625" style="2" customWidth="1"/>
    <col min="13" max="13" width="12.00390625" style="2" customWidth="1"/>
    <col min="14" max="14" width="9.140625" style="2" customWidth="1"/>
    <col min="15" max="15" width="10.421875" style="2" customWidth="1"/>
    <col min="16" max="16384" width="9.140625" style="2" customWidth="1"/>
  </cols>
  <sheetData>
    <row r="1" spans="1:9" ht="15">
      <c r="A1" s="171" t="s">
        <v>0</v>
      </c>
      <c r="B1" s="171"/>
      <c r="C1" s="171"/>
      <c r="D1" s="1" t="s">
        <v>15</v>
      </c>
      <c r="E1" s="5" t="s">
        <v>41</v>
      </c>
      <c r="F1" s="5" t="s">
        <v>46</v>
      </c>
      <c r="I1" s="13" t="s">
        <v>72</v>
      </c>
    </row>
    <row r="2" spans="1:9" ht="15">
      <c r="A2" s="171" t="s">
        <v>1</v>
      </c>
      <c r="B2" s="171"/>
      <c r="C2" s="4">
        <v>0.6743055555555556</v>
      </c>
      <c r="D2" s="1"/>
      <c r="E2" s="5" t="s">
        <v>42</v>
      </c>
      <c r="F2" s="5" t="s">
        <v>47</v>
      </c>
      <c r="I2" s="13" t="s">
        <v>76</v>
      </c>
    </row>
    <row r="3" spans="1:4" ht="15">
      <c r="A3" s="171" t="s">
        <v>45</v>
      </c>
      <c r="B3" s="171"/>
      <c r="C3" s="1">
        <v>4</v>
      </c>
      <c r="D3" s="1"/>
    </row>
    <row r="5" spans="1:40" ht="38.25">
      <c r="A5" s="15" t="s">
        <v>2</v>
      </c>
      <c r="B5" s="15" t="s">
        <v>6</v>
      </c>
      <c r="C5" s="15" t="s">
        <v>3</v>
      </c>
      <c r="D5" s="15" t="s">
        <v>4</v>
      </c>
      <c r="E5" s="15" t="s">
        <v>5</v>
      </c>
      <c r="H5" s="102" t="s">
        <v>130</v>
      </c>
      <c r="I5" s="103" t="s">
        <v>101</v>
      </c>
      <c r="J5" s="103" t="s">
        <v>112</v>
      </c>
      <c r="K5" s="104" t="s">
        <v>64</v>
      </c>
      <c r="L5" s="104" t="s">
        <v>102</v>
      </c>
      <c r="M5" s="103" t="s">
        <v>113</v>
      </c>
      <c r="N5" s="104" t="s">
        <v>114</v>
      </c>
      <c r="O5" s="103" t="s">
        <v>103</v>
      </c>
      <c r="P5" s="103" t="s">
        <v>104</v>
      </c>
      <c r="Q5" s="104" t="s">
        <v>37</v>
      </c>
      <c r="R5" s="104" t="s">
        <v>34</v>
      </c>
      <c r="S5" s="104" t="s">
        <v>18</v>
      </c>
      <c r="T5" s="104" t="s">
        <v>30</v>
      </c>
      <c r="U5" s="103" t="s">
        <v>68</v>
      </c>
      <c r="V5" s="103" t="s">
        <v>115</v>
      </c>
      <c r="W5" s="103" t="s">
        <v>116</v>
      </c>
      <c r="X5" s="103" t="s">
        <v>117</v>
      </c>
      <c r="Y5" s="103" t="s">
        <v>118</v>
      </c>
      <c r="Z5" s="103" t="s">
        <v>119</v>
      </c>
      <c r="AA5" s="103" t="s">
        <v>120</v>
      </c>
      <c r="AB5" s="103" t="s">
        <v>121</v>
      </c>
      <c r="AC5" s="104" t="s">
        <v>55</v>
      </c>
      <c r="AD5" s="104" t="s">
        <v>13</v>
      </c>
      <c r="AE5" s="103" t="s">
        <v>122</v>
      </c>
      <c r="AF5" s="105" t="s">
        <v>97</v>
      </c>
      <c r="AG5" s="104" t="s">
        <v>123</v>
      </c>
      <c r="AH5" s="104" t="s">
        <v>58</v>
      </c>
      <c r="AI5" s="104" t="s">
        <v>69</v>
      </c>
      <c r="AJ5" s="104" t="s">
        <v>124</v>
      </c>
      <c r="AK5" s="103" t="s">
        <v>125</v>
      </c>
      <c r="AL5" s="104" t="s">
        <v>60</v>
      </c>
      <c r="AM5" s="106" t="s">
        <v>126</v>
      </c>
      <c r="AN5"/>
    </row>
    <row r="6" spans="1:40" ht="15">
      <c r="A6" s="15">
        <v>1</v>
      </c>
      <c r="B6" s="15" t="s">
        <v>7</v>
      </c>
      <c r="C6" s="15" t="s">
        <v>8</v>
      </c>
      <c r="D6" s="15" t="s">
        <v>9</v>
      </c>
      <c r="E6" s="15">
        <v>1</v>
      </c>
      <c r="H6">
        <v>1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1</v>
      </c>
      <c r="V6">
        <v>0</v>
      </c>
      <c r="W6">
        <v>0</v>
      </c>
      <c r="X6">
        <v>0</v>
      </c>
      <c r="Y6">
        <v>0</v>
      </c>
      <c r="Z6">
        <v>0</v>
      </c>
      <c r="AA6">
        <v>0</v>
      </c>
      <c r="AB6">
        <v>0</v>
      </c>
      <c r="AC6">
        <v>0</v>
      </c>
      <c r="AD6">
        <v>0</v>
      </c>
      <c r="AE6">
        <v>0</v>
      </c>
      <c r="AF6">
        <v>0</v>
      </c>
      <c r="AG6">
        <v>0</v>
      </c>
      <c r="AH6">
        <v>0</v>
      </c>
      <c r="AI6">
        <v>0</v>
      </c>
      <c r="AJ6">
        <v>0</v>
      </c>
      <c r="AK6">
        <v>0</v>
      </c>
      <c r="AL6">
        <v>0</v>
      </c>
      <c r="AM6">
        <v>0</v>
      </c>
      <c r="AN6"/>
    </row>
    <row r="7" spans="1:40" ht="15">
      <c r="A7" s="15">
        <v>2</v>
      </c>
      <c r="B7" s="15">
        <v>0</v>
      </c>
      <c r="C7" s="15"/>
      <c r="D7" s="15"/>
      <c r="E7" s="15"/>
      <c r="H7">
        <v>2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>
        <v>0</v>
      </c>
      <c r="AM7">
        <v>0</v>
      </c>
      <c r="AN7"/>
    </row>
    <row r="8" spans="1:40" ht="15">
      <c r="A8" s="15">
        <v>3</v>
      </c>
      <c r="B8" s="15">
        <v>0</v>
      </c>
      <c r="C8" s="15"/>
      <c r="D8" s="15"/>
      <c r="E8" s="15"/>
      <c r="H8">
        <v>3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D8">
        <v>0</v>
      </c>
      <c r="AE8">
        <v>0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>
        <v>0</v>
      </c>
      <c r="AM8">
        <v>0</v>
      </c>
      <c r="AN8"/>
    </row>
    <row r="9" spans="1:40" ht="15">
      <c r="A9" s="15">
        <v>4</v>
      </c>
      <c r="B9" s="15">
        <v>0</v>
      </c>
      <c r="C9" s="15"/>
      <c r="D9" s="15"/>
      <c r="E9" s="15"/>
      <c r="H9">
        <v>4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>
        <v>0</v>
      </c>
      <c r="AM9">
        <v>0</v>
      </c>
      <c r="AN9"/>
    </row>
    <row r="10" spans="1:40" ht="15">
      <c r="A10" s="15">
        <v>5</v>
      </c>
      <c r="B10" s="15">
        <v>0</v>
      </c>
      <c r="C10" s="15"/>
      <c r="D10" s="15"/>
      <c r="E10" s="15"/>
      <c r="H10">
        <v>5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0</v>
      </c>
      <c r="AM10">
        <v>0</v>
      </c>
      <c r="AN10"/>
    </row>
    <row r="11" spans="1:40" ht="15">
      <c r="A11" s="15">
        <v>6</v>
      </c>
      <c r="B11" s="15">
        <v>0</v>
      </c>
      <c r="C11" s="15"/>
      <c r="D11" s="15"/>
      <c r="E11" s="15"/>
      <c r="H11">
        <v>6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0</v>
      </c>
      <c r="AM11">
        <v>0</v>
      </c>
      <c r="AN11"/>
    </row>
    <row r="12" spans="1:40" ht="15">
      <c r="A12" s="15">
        <v>7</v>
      </c>
      <c r="B12" s="15">
        <v>0</v>
      </c>
      <c r="C12" s="15"/>
      <c r="D12" s="15"/>
      <c r="E12" s="15"/>
      <c r="H12">
        <v>7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>
        <v>0</v>
      </c>
      <c r="AM12">
        <v>0</v>
      </c>
      <c r="AN12"/>
    </row>
    <row r="13" spans="1:40" ht="15">
      <c r="A13" s="15">
        <v>8</v>
      </c>
      <c r="B13" s="15">
        <v>0</v>
      </c>
      <c r="C13" s="15"/>
      <c r="D13" s="15"/>
      <c r="E13" s="15"/>
      <c r="H13">
        <v>8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/>
    </row>
    <row r="14" spans="1:40" ht="15">
      <c r="A14" s="15">
        <v>9</v>
      </c>
      <c r="B14" s="15">
        <v>0</v>
      </c>
      <c r="C14" s="15"/>
      <c r="D14" s="15"/>
      <c r="E14" s="15"/>
      <c r="H14">
        <v>9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/>
    </row>
    <row r="15" spans="1:40" ht="15">
      <c r="A15" s="15">
        <v>10</v>
      </c>
      <c r="B15" s="15">
        <v>0</v>
      </c>
      <c r="C15" s="15"/>
      <c r="D15" s="15"/>
      <c r="E15" s="15"/>
      <c r="H15">
        <v>10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/>
    </row>
    <row r="16" spans="1:40" ht="15">
      <c r="A16" s="15">
        <v>11</v>
      </c>
      <c r="B16" s="15">
        <v>0</v>
      </c>
      <c r="C16" s="15"/>
      <c r="D16" s="15"/>
      <c r="E16" s="15"/>
      <c r="H16">
        <v>11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/>
    </row>
    <row r="17" spans="1:40" ht="15">
      <c r="A17" s="15">
        <v>12</v>
      </c>
      <c r="B17" s="15">
        <v>0</v>
      </c>
      <c r="C17" s="15"/>
      <c r="D17" s="15"/>
      <c r="E17" s="15"/>
      <c r="H17">
        <v>12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/>
    </row>
    <row r="18" spans="1:40" ht="15">
      <c r="A18" s="15">
        <v>13</v>
      </c>
      <c r="B18" s="15" t="s">
        <v>7</v>
      </c>
      <c r="C18" s="15" t="s">
        <v>8</v>
      </c>
      <c r="D18" s="15" t="s">
        <v>18</v>
      </c>
      <c r="E18" s="15">
        <v>2</v>
      </c>
      <c r="H18">
        <v>13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2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/>
    </row>
    <row r="19" spans="1:40" ht="15">
      <c r="A19" s="15">
        <v>14</v>
      </c>
      <c r="B19" s="15">
        <v>0</v>
      </c>
      <c r="C19" s="15"/>
      <c r="D19" s="15"/>
      <c r="E19" s="15"/>
      <c r="H19">
        <v>14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/>
    </row>
    <row r="20" spans="1:40" ht="15">
      <c r="A20" s="15">
        <v>15</v>
      </c>
      <c r="B20" s="15">
        <v>0</v>
      </c>
      <c r="C20" s="15"/>
      <c r="D20" s="15"/>
      <c r="E20" s="15"/>
      <c r="H20">
        <v>15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0</v>
      </c>
      <c r="AN20"/>
    </row>
    <row r="21" spans="1:40" ht="15">
      <c r="A21" s="15">
        <v>16</v>
      </c>
      <c r="B21" s="15">
        <v>0</v>
      </c>
      <c r="C21" s="15"/>
      <c r="D21" s="15"/>
      <c r="E21" s="15"/>
      <c r="H21">
        <v>16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/>
    </row>
    <row r="22" spans="1:40" ht="15">
      <c r="A22" s="15">
        <v>17</v>
      </c>
      <c r="B22" s="15">
        <v>0</v>
      </c>
      <c r="C22" s="15"/>
      <c r="D22" s="15"/>
      <c r="E22" s="15"/>
      <c r="H22">
        <v>17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>
        <v>0</v>
      </c>
      <c r="AC22">
        <v>0</v>
      </c>
      <c r="AD22">
        <v>0</v>
      </c>
      <c r="AE22">
        <v>0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0</v>
      </c>
      <c r="AL22">
        <v>0</v>
      </c>
      <c r="AM22">
        <v>0</v>
      </c>
      <c r="AN22"/>
    </row>
    <row r="23" spans="1:40" ht="15">
      <c r="A23" s="15">
        <v>18</v>
      </c>
      <c r="B23" s="15">
        <v>0</v>
      </c>
      <c r="C23" s="15"/>
      <c r="D23" s="15"/>
      <c r="E23" s="15"/>
      <c r="H23">
        <v>18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  <c r="AB23">
        <v>0</v>
      </c>
      <c r="AC23">
        <v>0</v>
      </c>
      <c r="AD23">
        <v>0</v>
      </c>
      <c r="AE23">
        <v>0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0</v>
      </c>
      <c r="AL23">
        <v>0</v>
      </c>
      <c r="AM23">
        <v>0</v>
      </c>
      <c r="AN23"/>
    </row>
    <row r="24" spans="1:40" ht="15">
      <c r="A24" s="15">
        <v>19</v>
      </c>
      <c r="B24" s="15">
        <v>0</v>
      </c>
      <c r="C24" s="15"/>
      <c r="D24" s="15"/>
      <c r="E24" s="15"/>
      <c r="H24">
        <v>19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  <c r="AB24">
        <v>0</v>
      </c>
      <c r="AC24">
        <v>0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L24">
        <v>0</v>
      </c>
      <c r="AM24">
        <v>0</v>
      </c>
      <c r="AN24"/>
    </row>
    <row r="25" spans="1:40" ht="15">
      <c r="A25" s="15">
        <v>20</v>
      </c>
      <c r="B25" s="15">
        <v>0</v>
      </c>
      <c r="C25" s="15"/>
      <c r="D25" s="15"/>
      <c r="E25" s="15"/>
      <c r="H25">
        <v>20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>
        <v>0</v>
      </c>
      <c r="AC25">
        <v>0</v>
      </c>
      <c r="AD25">
        <v>0</v>
      </c>
      <c r="AE25">
        <v>0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0</v>
      </c>
      <c r="AL25">
        <v>0</v>
      </c>
      <c r="AM25">
        <v>0</v>
      </c>
      <c r="AN25"/>
    </row>
    <row r="26" spans="1:40" ht="15">
      <c r="A26" s="15">
        <v>21</v>
      </c>
      <c r="B26" s="15">
        <v>0</v>
      </c>
      <c r="C26" s="15"/>
      <c r="D26" s="15"/>
      <c r="E26" s="15"/>
      <c r="H26">
        <v>21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  <c r="AA26">
        <v>0</v>
      </c>
      <c r="AB26">
        <v>0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  <c r="AL26">
        <v>0</v>
      </c>
      <c r="AM26">
        <v>0</v>
      </c>
      <c r="AN26"/>
    </row>
    <row r="27" spans="1:40" ht="15">
      <c r="A27" s="15">
        <v>22</v>
      </c>
      <c r="B27" s="15">
        <v>0</v>
      </c>
      <c r="C27" s="15"/>
      <c r="D27" s="15"/>
      <c r="E27" s="15"/>
      <c r="H27">
        <v>22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  <c r="AA27">
        <v>0</v>
      </c>
      <c r="AB27">
        <v>0</v>
      </c>
      <c r="AC27">
        <v>0</v>
      </c>
      <c r="AD27">
        <v>0</v>
      </c>
      <c r="AE27">
        <v>0</v>
      </c>
      <c r="AF27">
        <v>0</v>
      </c>
      <c r="AG27">
        <v>0</v>
      </c>
      <c r="AH27">
        <v>0</v>
      </c>
      <c r="AI27">
        <v>0</v>
      </c>
      <c r="AJ27">
        <v>0</v>
      </c>
      <c r="AK27">
        <v>0</v>
      </c>
      <c r="AL27">
        <v>0</v>
      </c>
      <c r="AM27">
        <v>0</v>
      </c>
      <c r="AN27"/>
    </row>
    <row r="28" spans="1:40" ht="15">
      <c r="A28" s="15">
        <v>23</v>
      </c>
      <c r="B28" s="15">
        <v>0</v>
      </c>
      <c r="C28" s="15"/>
      <c r="D28" s="15"/>
      <c r="E28" s="15"/>
      <c r="H28">
        <v>23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0</v>
      </c>
      <c r="AA28">
        <v>0</v>
      </c>
      <c r="AB28">
        <v>0</v>
      </c>
      <c r="AC28">
        <v>0</v>
      </c>
      <c r="AD28">
        <v>0</v>
      </c>
      <c r="AE28">
        <v>0</v>
      </c>
      <c r="AF28">
        <v>0</v>
      </c>
      <c r="AG28">
        <v>0</v>
      </c>
      <c r="AH28">
        <v>0</v>
      </c>
      <c r="AI28">
        <v>0</v>
      </c>
      <c r="AJ28">
        <v>0</v>
      </c>
      <c r="AK28">
        <v>0</v>
      </c>
      <c r="AL28">
        <v>0</v>
      </c>
      <c r="AM28">
        <v>0</v>
      </c>
      <c r="AN28"/>
    </row>
    <row r="29" spans="1:40" ht="15">
      <c r="A29" s="15">
        <v>24</v>
      </c>
      <c r="B29" s="15">
        <v>0</v>
      </c>
      <c r="C29" s="15"/>
      <c r="D29" s="15"/>
      <c r="E29" s="15"/>
      <c r="H29">
        <v>24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  <c r="AA29">
        <v>0</v>
      </c>
      <c r="AB29">
        <v>0</v>
      </c>
      <c r="AC29">
        <v>0</v>
      </c>
      <c r="AD29">
        <v>0</v>
      </c>
      <c r="AE29">
        <v>0</v>
      </c>
      <c r="AF29">
        <v>0</v>
      </c>
      <c r="AG29">
        <v>0</v>
      </c>
      <c r="AH29">
        <v>0</v>
      </c>
      <c r="AI29">
        <v>0</v>
      </c>
      <c r="AJ29">
        <v>0</v>
      </c>
      <c r="AK29">
        <v>0</v>
      </c>
      <c r="AL29">
        <v>0</v>
      </c>
      <c r="AM29">
        <v>0</v>
      </c>
      <c r="AN29"/>
    </row>
    <row r="30" spans="1:40" ht="15">
      <c r="A30" s="15">
        <v>25</v>
      </c>
      <c r="B30" s="15">
        <v>0</v>
      </c>
      <c r="C30" s="15"/>
      <c r="D30" s="15"/>
      <c r="E30" s="15"/>
      <c r="H30">
        <v>25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  <c r="AA30">
        <v>0</v>
      </c>
      <c r="AB30">
        <v>0</v>
      </c>
      <c r="AC30">
        <v>0</v>
      </c>
      <c r="AD30">
        <v>0</v>
      </c>
      <c r="AE30">
        <v>0</v>
      </c>
      <c r="AF30">
        <v>0</v>
      </c>
      <c r="AG30">
        <v>0</v>
      </c>
      <c r="AH30">
        <v>0</v>
      </c>
      <c r="AI30">
        <v>0</v>
      </c>
      <c r="AJ30">
        <v>0</v>
      </c>
      <c r="AK30">
        <v>0</v>
      </c>
      <c r="AL30">
        <v>0</v>
      </c>
      <c r="AM30">
        <v>0</v>
      </c>
      <c r="AN30"/>
    </row>
    <row r="31" spans="1:40" ht="15">
      <c r="A31" s="15">
        <v>26</v>
      </c>
      <c r="B31" s="15">
        <v>0</v>
      </c>
      <c r="C31" s="15"/>
      <c r="D31" s="15"/>
      <c r="E31" s="15"/>
      <c r="H31">
        <v>26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0</v>
      </c>
      <c r="AA31">
        <v>0</v>
      </c>
      <c r="AB31">
        <v>0</v>
      </c>
      <c r="AC31">
        <v>0</v>
      </c>
      <c r="AD31">
        <v>0</v>
      </c>
      <c r="AE31">
        <v>0</v>
      </c>
      <c r="AF31">
        <v>0</v>
      </c>
      <c r="AG31">
        <v>0</v>
      </c>
      <c r="AH31">
        <v>0</v>
      </c>
      <c r="AI31">
        <v>0</v>
      </c>
      <c r="AJ31">
        <v>0</v>
      </c>
      <c r="AK31">
        <v>0</v>
      </c>
      <c r="AL31">
        <v>0</v>
      </c>
      <c r="AM31">
        <v>0</v>
      </c>
      <c r="AN31"/>
    </row>
    <row r="32" spans="1:40" ht="15">
      <c r="A32" s="15">
        <v>27</v>
      </c>
      <c r="B32" s="15">
        <v>0</v>
      </c>
      <c r="C32" s="15"/>
      <c r="D32" s="15"/>
      <c r="E32" s="15"/>
      <c r="H32">
        <v>27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0</v>
      </c>
      <c r="AA32">
        <v>0</v>
      </c>
      <c r="AB32">
        <v>0</v>
      </c>
      <c r="AC32">
        <v>0</v>
      </c>
      <c r="AD32">
        <v>0</v>
      </c>
      <c r="AE32">
        <v>0</v>
      </c>
      <c r="AF32">
        <v>0</v>
      </c>
      <c r="AG32">
        <v>0</v>
      </c>
      <c r="AH32">
        <v>0</v>
      </c>
      <c r="AI32">
        <v>0</v>
      </c>
      <c r="AJ32">
        <v>0</v>
      </c>
      <c r="AK32">
        <v>0</v>
      </c>
      <c r="AL32">
        <v>0</v>
      </c>
      <c r="AM32">
        <v>0</v>
      </c>
      <c r="AN32"/>
    </row>
    <row r="33" spans="1:40" ht="15">
      <c r="A33" s="15">
        <v>28</v>
      </c>
      <c r="B33" s="15" t="s">
        <v>7</v>
      </c>
      <c r="C33" s="15" t="s">
        <v>8</v>
      </c>
      <c r="D33" s="15" t="s">
        <v>18</v>
      </c>
      <c r="E33" s="15">
        <v>2</v>
      </c>
      <c r="H33">
        <v>28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2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0</v>
      </c>
      <c r="AA33">
        <v>0</v>
      </c>
      <c r="AB33">
        <v>0</v>
      </c>
      <c r="AC33">
        <v>0</v>
      </c>
      <c r="AD33">
        <v>0</v>
      </c>
      <c r="AE33">
        <v>0</v>
      </c>
      <c r="AF33">
        <v>0</v>
      </c>
      <c r="AG33">
        <v>0</v>
      </c>
      <c r="AH33">
        <v>0</v>
      </c>
      <c r="AI33">
        <v>0</v>
      </c>
      <c r="AJ33">
        <v>0</v>
      </c>
      <c r="AK33">
        <v>0</v>
      </c>
      <c r="AL33">
        <v>0</v>
      </c>
      <c r="AM33">
        <v>0</v>
      </c>
      <c r="AN33"/>
    </row>
    <row r="34" spans="1:40" ht="15">
      <c r="A34" s="15">
        <v>29</v>
      </c>
      <c r="B34" s="15">
        <v>0</v>
      </c>
      <c r="C34" s="15"/>
      <c r="D34" s="15"/>
      <c r="E34" s="15"/>
      <c r="H34">
        <v>29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>
        <v>0</v>
      </c>
      <c r="AA34">
        <v>0</v>
      </c>
      <c r="AB34">
        <v>0</v>
      </c>
      <c r="AC34">
        <v>0</v>
      </c>
      <c r="AD34">
        <v>0</v>
      </c>
      <c r="AE34">
        <v>0</v>
      </c>
      <c r="AF34">
        <v>0</v>
      </c>
      <c r="AG34">
        <v>0</v>
      </c>
      <c r="AH34">
        <v>0</v>
      </c>
      <c r="AI34">
        <v>0</v>
      </c>
      <c r="AJ34">
        <v>0</v>
      </c>
      <c r="AK34">
        <v>0</v>
      </c>
      <c r="AL34">
        <v>0</v>
      </c>
      <c r="AM34">
        <v>0</v>
      </c>
      <c r="AN34"/>
    </row>
    <row r="35" spans="1:40" ht="15">
      <c r="A35" s="15">
        <v>30</v>
      </c>
      <c r="B35" s="15">
        <v>0</v>
      </c>
      <c r="C35" s="15"/>
      <c r="D35" s="15"/>
      <c r="E35" s="15"/>
      <c r="H35">
        <v>30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v>0</v>
      </c>
      <c r="AA35">
        <v>0</v>
      </c>
      <c r="AB35">
        <v>0</v>
      </c>
      <c r="AC35">
        <v>0</v>
      </c>
      <c r="AD35">
        <v>0</v>
      </c>
      <c r="AE35">
        <v>0</v>
      </c>
      <c r="AF35">
        <v>0</v>
      </c>
      <c r="AG35">
        <v>0</v>
      </c>
      <c r="AH35">
        <v>0</v>
      </c>
      <c r="AI35">
        <v>0</v>
      </c>
      <c r="AJ35">
        <v>0</v>
      </c>
      <c r="AK35">
        <v>0</v>
      </c>
      <c r="AL35">
        <v>0</v>
      </c>
      <c r="AM35">
        <v>0</v>
      </c>
      <c r="AN35"/>
    </row>
    <row r="36" spans="1:40" ht="15">
      <c r="A36" s="15">
        <v>31</v>
      </c>
      <c r="B36" s="15">
        <v>0</v>
      </c>
      <c r="C36" s="15"/>
      <c r="D36" s="15"/>
      <c r="E36" s="15"/>
      <c r="H36">
        <v>31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>
        <v>0</v>
      </c>
      <c r="AA36">
        <v>0</v>
      </c>
      <c r="AB36">
        <v>0</v>
      </c>
      <c r="AC36">
        <v>0</v>
      </c>
      <c r="AD36">
        <v>0</v>
      </c>
      <c r="AE36">
        <v>0</v>
      </c>
      <c r="AF36">
        <v>0</v>
      </c>
      <c r="AG36">
        <v>0</v>
      </c>
      <c r="AH36">
        <v>0</v>
      </c>
      <c r="AI36">
        <v>0</v>
      </c>
      <c r="AJ36">
        <v>0</v>
      </c>
      <c r="AK36">
        <v>0</v>
      </c>
      <c r="AL36">
        <v>0</v>
      </c>
      <c r="AM36">
        <v>0</v>
      </c>
      <c r="AN36"/>
    </row>
    <row r="37" spans="1:40" ht="15">
      <c r="A37" s="15">
        <v>32</v>
      </c>
      <c r="B37" s="15">
        <v>0</v>
      </c>
      <c r="C37" s="15"/>
      <c r="D37" s="15"/>
      <c r="E37" s="15"/>
      <c r="H37">
        <v>32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v>0</v>
      </c>
      <c r="AB37">
        <v>0</v>
      </c>
      <c r="AC37">
        <v>0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0</v>
      </c>
      <c r="AJ37">
        <v>0</v>
      </c>
      <c r="AK37">
        <v>0</v>
      </c>
      <c r="AL37">
        <v>0</v>
      </c>
      <c r="AM37">
        <v>0</v>
      </c>
      <c r="AN37"/>
    </row>
    <row r="38" spans="1:40" ht="15">
      <c r="A38" s="15">
        <v>33</v>
      </c>
      <c r="B38" s="15" t="s">
        <v>7</v>
      </c>
      <c r="C38" s="15" t="s">
        <v>8</v>
      </c>
      <c r="D38" s="15" t="s">
        <v>18</v>
      </c>
      <c r="E38" s="15">
        <v>1</v>
      </c>
      <c r="H38">
        <v>33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1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Z38">
        <v>0</v>
      </c>
      <c r="AA38">
        <v>0</v>
      </c>
      <c r="AB38">
        <v>0</v>
      </c>
      <c r="AC38">
        <v>0</v>
      </c>
      <c r="AD38">
        <v>0</v>
      </c>
      <c r="AE38">
        <v>0</v>
      </c>
      <c r="AF38">
        <v>0</v>
      </c>
      <c r="AG38">
        <v>0</v>
      </c>
      <c r="AH38">
        <v>0</v>
      </c>
      <c r="AI38">
        <v>0</v>
      </c>
      <c r="AJ38">
        <v>0</v>
      </c>
      <c r="AK38">
        <v>0</v>
      </c>
      <c r="AL38">
        <v>0</v>
      </c>
      <c r="AM38">
        <v>0</v>
      </c>
      <c r="AN38"/>
    </row>
    <row r="39" spans="1:40" ht="15">
      <c r="A39" s="15">
        <v>34</v>
      </c>
      <c r="B39" s="15">
        <v>0</v>
      </c>
      <c r="C39" s="15"/>
      <c r="D39" s="15"/>
      <c r="E39" s="15"/>
      <c r="H39">
        <v>34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>
        <v>0</v>
      </c>
      <c r="Z39">
        <v>0</v>
      </c>
      <c r="AA39">
        <v>0</v>
      </c>
      <c r="AB39">
        <v>0</v>
      </c>
      <c r="AC39">
        <v>0</v>
      </c>
      <c r="AD39">
        <v>0</v>
      </c>
      <c r="AE39">
        <v>0</v>
      </c>
      <c r="AF39">
        <v>0</v>
      </c>
      <c r="AG39">
        <v>0</v>
      </c>
      <c r="AH39">
        <v>0</v>
      </c>
      <c r="AI39">
        <v>0</v>
      </c>
      <c r="AJ39">
        <v>0</v>
      </c>
      <c r="AK39">
        <v>0</v>
      </c>
      <c r="AL39">
        <v>0</v>
      </c>
      <c r="AM39">
        <v>0</v>
      </c>
      <c r="AN39"/>
    </row>
    <row r="40" spans="1:40" ht="15">
      <c r="A40" s="15">
        <v>35</v>
      </c>
      <c r="B40" s="15">
        <v>0</v>
      </c>
      <c r="C40" s="15"/>
      <c r="D40" s="15"/>
      <c r="E40" s="15"/>
      <c r="H40">
        <v>35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Z40">
        <v>0</v>
      </c>
      <c r="AA40">
        <v>0</v>
      </c>
      <c r="AB40">
        <v>0</v>
      </c>
      <c r="AC40">
        <v>0</v>
      </c>
      <c r="AD40">
        <v>0</v>
      </c>
      <c r="AE40">
        <v>0</v>
      </c>
      <c r="AF40">
        <v>0</v>
      </c>
      <c r="AG40">
        <v>0</v>
      </c>
      <c r="AH40">
        <v>0</v>
      </c>
      <c r="AI40">
        <v>0</v>
      </c>
      <c r="AJ40">
        <v>0</v>
      </c>
      <c r="AK40">
        <v>0</v>
      </c>
      <c r="AL40">
        <v>0</v>
      </c>
      <c r="AM40">
        <v>0</v>
      </c>
      <c r="AN40"/>
    </row>
    <row r="41" spans="1:40" ht="15">
      <c r="A41" s="15">
        <v>36</v>
      </c>
      <c r="B41" s="15" t="s">
        <v>7</v>
      </c>
      <c r="C41" s="15" t="s">
        <v>8</v>
      </c>
      <c r="D41" s="15" t="s">
        <v>37</v>
      </c>
      <c r="E41" s="15">
        <v>5</v>
      </c>
      <c r="H41">
        <v>36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5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  <c r="Z41">
        <v>0</v>
      </c>
      <c r="AA41">
        <v>0</v>
      </c>
      <c r="AB41">
        <v>0</v>
      </c>
      <c r="AC41">
        <v>0</v>
      </c>
      <c r="AD41">
        <v>0</v>
      </c>
      <c r="AE41">
        <v>0</v>
      </c>
      <c r="AF41">
        <v>0</v>
      </c>
      <c r="AG41">
        <v>0</v>
      </c>
      <c r="AH41">
        <v>0</v>
      </c>
      <c r="AI41">
        <v>0</v>
      </c>
      <c r="AJ41">
        <v>0</v>
      </c>
      <c r="AK41">
        <v>0</v>
      </c>
      <c r="AL41">
        <v>0</v>
      </c>
      <c r="AM41">
        <v>0</v>
      </c>
      <c r="AN41"/>
    </row>
    <row r="42" spans="1:40" ht="15">
      <c r="A42" s="15">
        <v>37</v>
      </c>
      <c r="B42" s="15" t="s">
        <v>19</v>
      </c>
      <c r="C42" s="15" t="s">
        <v>20</v>
      </c>
      <c r="D42" s="15" t="s">
        <v>9</v>
      </c>
      <c r="E42" s="15">
        <v>1</v>
      </c>
      <c r="H42">
        <v>37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1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0</v>
      </c>
      <c r="AA42">
        <v>0</v>
      </c>
      <c r="AB42">
        <v>0</v>
      </c>
      <c r="AC42">
        <v>0</v>
      </c>
      <c r="AD42">
        <v>0</v>
      </c>
      <c r="AE42">
        <v>0</v>
      </c>
      <c r="AF42">
        <v>0</v>
      </c>
      <c r="AG42">
        <v>0</v>
      </c>
      <c r="AH42">
        <v>0</v>
      </c>
      <c r="AI42">
        <v>0</v>
      </c>
      <c r="AJ42">
        <v>0</v>
      </c>
      <c r="AK42">
        <v>0</v>
      </c>
      <c r="AL42">
        <v>0</v>
      </c>
      <c r="AM42">
        <v>0</v>
      </c>
      <c r="AN42"/>
    </row>
    <row r="43" spans="1:40" ht="15">
      <c r="A43" s="15">
        <v>38</v>
      </c>
      <c r="B43" s="15" t="s">
        <v>7</v>
      </c>
      <c r="C43" s="15" t="s">
        <v>8</v>
      </c>
      <c r="D43" s="15" t="s">
        <v>37</v>
      </c>
      <c r="E43" s="15">
        <v>7</v>
      </c>
      <c r="H43">
        <v>38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7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>
        <v>0</v>
      </c>
      <c r="AC43">
        <v>0</v>
      </c>
      <c r="AD43">
        <v>0</v>
      </c>
      <c r="AE43">
        <v>0</v>
      </c>
      <c r="AF43">
        <v>0</v>
      </c>
      <c r="AG43">
        <v>0</v>
      </c>
      <c r="AH43">
        <v>0</v>
      </c>
      <c r="AI43">
        <v>0</v>
      </c>
      <c r="AJ43">
        <v>0</v>
      </c>
      <c r="AK43">
        <v>0</v>
      </c>
      <c r="AL43">
        <v>0</v>
      </c>
      <c r="AM43">
        <v>1</v>
      </c>
      <c r="AN43"/>
    </row>
    <row r="44" spans="1:40" ht="15">
      <c r="A44" s="15"/>
      <c r="B44" s="15" t="s">
        <v>19</v>
      </c>
      <c r="C44" s="15" t="s">
        <v>11</v>
      </c>
      <c r="D44" s="15" t="s">
        <v>67</v>
      </c>
      <c r="E44" s="15">
        <v>1</v>
      </c>
      <c r="H44">
        <v>39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4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Z44">
        <v>0</v>
      </c>
      <c r="AA44">
        <v>0</v>
      </c>
      <c r="AB44">
        <v>0</v>
      </c>
      <c r="AC44">
        <v>0</v>
      </c>
      <c r="AD44">
        <v>5</v>
      </c>
      <c r="AE44">
        <v>0</v>
      </c>
      <c r="AF44">
        <v>0</v>
      </c>
      <c r="AG44">
        <v>0</v>
      </c>
      <c r="AH44">
        <v>0</v>
      </c>
      <c r="AI44">
        <v>0</v>
      </c>
      <c r="AJ44">
        <v>0</v>
      </c>
      <c r="AK44">
        <v>0</v>
      </c>
      <c r="AL44">
        <v>0</v>
      </c>
      <c r="AM44">
        <v>0</v>
      </c>
      <c r="AN44"/>
    </row>
    <row r="45" spans="1:40" ht="15">
      <c r="A45" s="15">
        <v>39</v>
      </c>
      <c r="B45" s="15" t="s">
        <v>7</v>
      </c>
      <c r="C45" s="15" t="s">
        <v>8</v>
      </c>
      <c r="D45" s="15" t="s">
        <v>37</v>
      </c>
      <c r="E45" s="15">
        <v>4</v>
      </c>
      <c r="H45">
        <v>40</v>
      </c>
      <c r="I45">
        <v>1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  <c r="Z45">
        <v>0</v>
      </c>
      <c r="AA45">
        <v>0</v>
      </c>
      <c r="AB45">
        <v>0</v>
      </c>
      <c r="AC45">
        <v>0</v>
      </c>
      <c r="AD45">
        <v>0</v>
      </c>
      <c r="AE45">
        <v>0</v>
      </c>
      <c r="AF45">
        <v>0</v>
      </c>
      <c r="AG45">
        <v>0</v>
      </c>
      <c r="AH45">
        <v>0</v>
      </c>
      <c r="AI45">
        <v>0</v>
      </c>
      <c r="AJ45">
        <v>0</v>
      </c>
      <c r="AK45">
        <v>0</v>
      </c>
      <c r="AL45">
        <v>0</v>
      </c>
      <c r="AM45">
        <v>0</v>
      </c>
      <c r="AN45"/>
    </row>
    <row r="46" spans="1:40" ht="15">
      <c r="A46" s="15"/>
      <c r="B46" s="15" t="s">
        <v>7</v>
      </c>
      <c r="C46" s="15" t="s">
        <v>12</v>
      </c>
      <c r="D46" s="15" t="s">
        <v>24</v>
      </c>
      <c r="E46" s="15">
        <v>5</v>
      </c>
      <c r="H46">
        <v>41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  <c r="Z46">
        <v>0</v>
      </c>
      <c r="AA46">
        <v>0</v>
      </c>
      <c r="AB46">
        <v>0</v>
      </c>
      <c r="AC46">
        <v>0</v>
      </c>
      <c r="AD46">
        <v>1</v>
      </c>
      <c r="AE46">
        <v>0</v>
      </c>
      <c r="AF46">
        <v>0</v>
      </c>
      <c r="AG46">
        <v>0</v>
      </c>
      <c r="AH46">
        <v>0</v>
      </c>
      <c r="AI46">
        <v>0</v>
      </c>
      <c r="AJ46">
        <v>0</v>
      </c>
      <c r="AK46">
        <v>0</v>
      </c>
      <c r="AL46">
        <v>0</v>
      </c>
      <c r="AM46">
        <v>0</v>
      </c>
      <c r="AN46"/>
    </row>
    <row r="47" spans="1:40" ht="15">
      <c r="A47" s="15">
        <v>40</v>
      </c>
      <c r="B47" s="15" t="s">
        <v>22</v>
      </c>
      <c r="C47" s="15" t="s">
        <v>21</v>
      </c>
      <c r="D47" s="15" t="s">
        <v>9</v>
      </c>
      <c r="E47" s="15">
        <v>1</v>
      </c>
      <c r="H47">
        <v>42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1</v>
      </c>
      <c r="T47">
        <v>0</v>
      </c>
      <c r="U47">
        <v>1</v>
      </c>
      <c r="V47">
        <v>0</v>
      </c>
      <c r="W47">
        <v>0</v>
      </c>
      <c r="X47">
        <v>0</v>
      </c>
      <c r="Y47">
        <v>0</v>
      </c>
      <c r="Z47">
        <v>0</v>
      </c>
      <c r="AA47">
        <v>0</v>
      </c>
      <c r="AB47">
        <v>0</v>
      </c>
      <c r="AC47">
        <v>0</v>
      </c>
      <c r="AD47">
        <v>0</v>
      </c>
      <c r="AE47">
        <v>0</v>
      </c>
      <c r="AF47">
        <v>0</v>
      </c>
      <c r="AG47">
        <v>0</v>
      </c>
      <c r="AH47">
        <v>0</v>
      </c>
      <c r="AI47">
        <v>0</v>
      </c>
      <c r="AJ47">
        <v>0</v>
      </c>
      <c r="AK47">
        <v>0</v>
      </c>
      <c r="AL47">
        <v>0</v>
      </c>
      <c r="AM47">
        <v>0</v>
      </c>
      <c r="AN47"/>
    </row>
    <row r="48" spans="1:40" ht="15">
      <c r="A48" s="15">
        <v>41</v>
      </c>
      <c r="B48" s="15" t="s">
        <v>7</v>
      </c>
      <c r="C48" s="15" t="s">
        <v>12</v>
      </c>
      <c r="D48" s="15" t="s">
        <v>24</v>
      </c>
      <c r="E48" s="15">
        <v>1</v>
      </c>
      <c r="H48">
        <v>43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3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  <c r="V48">
        <v>0</v>
      </c>
      <c r="W48">
        <v>0</v>
      </c>
      <c r="X48">
        <v>0</v>
      </c>
      <c r="Y48">
        <v>1</v>
      </c>
      <c r="Z48">
        <v>0</v>
      </c>
      <c r="AA48">
        <v>0</v>
      </c>
      <c r="AB48">
        <v>0</v>
      </c>
      <c r="AC48">
        <v>0</v>
      </c>
      <c r="AD48">
        <v>0</v>
      </c>
      <c r="AE48">
        <v>0</v>
      </c>
      <c r="AF48">
        <v>0</v>
      </c>
      <c r="AG48">
        <v>0</v>
      </c>
      <c r="AH48">
        <v>0</v>
      </c>
      <c r="AI48">
        <v>0</v>
      </c>
      <c r="AJ48">
        <v>0</v>
      </c>
      <c r="AK48">
        <v>0</v>
      </c>
      <c r="AL48">
        <v>0</v>
      </c>
      <c r="AM48">
        <v>0</v>
      </c>
      <c r="AN48"/>
    </row>
    <row r="49" spans="1:40" ht="15">
      <c r="A49" s="15">
        <v>42</v>
      </c>
      <c r="B49" s="15" t="s">
        <v>7</v>
      </c>
      <c r="C49" s="15" t="s">
        <v>8</v>
      </c>
      <c r="D49" s="15" t="s">
        <v>9</v>
      </c>
      <c r="E49" s="15">
        <v>1</v>
      </c>
      <c r="H49">
        <v>44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  <c r="W49">
        <v>0</v>
      </c>
      <c r="X49">
        <v>0</v>
      </c>
      <c r="Y49">
        <v>0</v>
      </c>
      <c r="Z49">
        <v>0</v>
      </c>
      <c r="AA49">
        <v>0</v>
      </c>
      <c r="AB49">
        <v>0</v>
      </c>
      <c r="AC49">
        <v>0</v>
      </c>
      <c r="AD49">
        <v>3</v>
      </c>
      <c r="AE49">
        <v>0</v>
      </c>
      <c r="AF49">
        <v>0</v>
      </c>
      <c r="AG49">
        <v>0</v>
      </c>
      <c r="AH49">
        <v>0</v>
      </c>
      <c r="AI49">
        <v>0</v>
      </c>
      <c r="AJ49">
        <v>0</v>
      </c>
      <c r="AK49">
        <v>0</v>
      </c>
      <c r="AL49">
        <v>2</v>
      </c>
      <c r="AM49">
        <v>0</v>
      </c>
      <c r="AN49"/>
    </row>
    <row r="50" spans="1:40" ht="15">
      <c r="A50" s="15"/>
      <c r="B50" s="15" t="s">
        <v>7</v>
      </c>
      <c r="C50" s="15" t="s">
        <v>8</v>
      </c>
      <c r="D50" s="15" t="s">
        <v>18</v>
      </c>
      <c r="E50" s="15">
        <v>1</v>
      </c>
      <c r="H50">
        <v>45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2</v>
      </c>
      <c r="W50">
        <v>0</v>
      </c>
      <c r="X50">
        <v>0</v>
      </c>
      <c r="Y50">
        <v>0</v>
      </c>
      <c r="Z50">
        <v>0</v>
      </c>
      <c r="AA50">
        <v>4</v>
      </c>
      <c r="AB50">
        <v>0</v>
      </c>
      <c r="AC50">
        <v>0</v>
      </c>
      <c r="AD50">
        <v>0</v>
      </c>
      <c r="AE50">
        <v>0</v>
      </c>
      <c r="AF50">
        <v>0</v>
      </c>
      <c r="AG50">
        <v>0</v>
      </c>
      <c r="AH50">
        <v>0</v>
      </c>
      <c r="AI50">
        <v>0</v>
      </c>
      <c r="AJ50">
        <v>0</v>
      </c>
      <c r="AK50">
        <v>0</v>
      </c>
      <c r="AL50">
        <v>7</v>
      </c>
      <c r="AM50">
        <v>0</v>
      </c>
      <c r="AN50"/>
    </row>
    <row r="51" spans="1:40" ht="15">
      <c r="A51" s="15">
        <v>43</v>
      </c>
      <c r="B51" s="15" t="s">
        <v>7</v>
      </c>
      <c r="C51" s="15" t="s">
        <v>14</v>
      </c>
      <c r="D51" s="15" t="s">
        <v>9</v>
      </c>
      <c r="E51" s="15">
        <v>1</v>
      </c>
      <c r="H51">
        <v>46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4</v>
      </c>
      <c r="T51">
        <v>0</v>
      </c>
      <c r="U51">
        <v>1</v>
      </c>
      <c r="V51">
        <v>0</v>
      </c>
      <c r="W51">
        <v>0</v>
      </c>
      <c r="X51">
        <v>0</v>
      </c>
      <c r="Y51">
        <v>0</v>
      </c>
      <c r="Z51">
        <v>0</v>
      </c>
      <c r="AA51">
        <v>0</v>
      </c>
      <c r="AB51">
        <v>0</v>
      </c>
      <c r="AC51">
        <v>0</v>
      </c>
      <c r="AD51">
        <v>0</v>
      </c>
      <c r="AE51">
        <v>0</v>
      </c>
      <c r="AF51">
        <v>0</v>
      </c>
      <c r="AG51">
        <v>0</v>
      </c>
      <c r="AH51">
        <v>0</v>
      </c>
      <c r="AI51">
        <v>0</v>
      </c>
      <c r="AJ51">
        <v>2</v>
      </c>
      <c r="AK51">
        <v>0</v>
      </c>
      <c r="AL51">
        <v>0</v>
      </c>
      <c r="AM51">
        <v>0</v>
      </c>
      <c r="AN51"/>
    </row>
    <row r="52" spans="1:40" ht="15">
      <c r="A52" s="15"/>
      <c r="B52" s="15" t="s">
        <v>19</v>
      </c>
      <c r="C52" s="15" t="s">
        <v>20</v>
      </c>
      <c r="D52" s="15" t="s">
        <v>9</v>
      </c>
      <c r="E52" s="15">
        <v>3</v>
      </c>
      <c r="H52">
        <v>47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3</v>
      </c>
      <c r="T52">
        <v>0</v>
      </c>
      <c r="U52">
        <v>0</v>
      </c>
      <c r="V52">
        <v>0</v>
      </c>
      <c r="W52">
        <v>0</v>
      </c>
      <c r="X52">
        <v>0</v>
      </c>
      <c r="Y52">
        <v>0</v>
      </c>
      <c r="Z52">
        <v>0</v>
      </c>
      <c r="AA52">
        <v>0</v>
      </c>
      <c r="AB52">
        <v>0</v>
      </c>
      <c r="AC52">
        <v>0</v>
      </c>
      <c r="AD52">
        <v>0</v>
      </c>
      <c r="AE52">
        <v>0</v>
      </c>
      <c r="AF52">
        <v>0</v>
      </c>
      <c r="AG52">
        <v>0</v>
      </c>
      <c r="AH52">
        <v>0</v>
      </c>
      <c r="AI52">
        <v>0</v>
      </c>
      <c r="AJ52">
        <v>0</v>
      </c>
      <c r="AK52">
        <v>0</v>
      </c>
      <c r="AL52">
        <v>0</v>
      </c>
      <c r="AM52">
        <v>0</v>
      </c>
      <c r="AN52"/>
    </row>
    <row r="53" spans="1:40" ht="15">
      <c r="A53" s="15">
        <v>44</v>
      </c>
      <c r="B53" s="15" t="s">
        <v>7</v>
      </c>
      <c r="C53" s="15" t="s">
        <v>12</v>
      </c>
      <c r="D53" s="15" t="s">
        <v>24</v>
      </c>
      <c r="E53" s="15">
        <v>3</v>
      </c>
      <c r="H53">
        <v>48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  <c r="V53">
        <v>0</v>
      </c>
      <c r="W53">
        <v>0</v>
      </c>
      <c r="X53">
        <v>0</v>
      </c>
      <c r="Y53">
        <v>0</v>
      </c>
      <c r="Z53">
        <v>0</v>
      </c>
      <c r="AA53">
        <v>0</v>
      </c>
      <c r="AB53">
        <v>0</v>
      </c>
      <c r="AC53">
        <v>0</v>
      </c>
      <c r="AD53">
        <v>0</v>
      </c>
      <c r="AE53">
        <v>0</v>
      </c>
      <c r="AF53">
        <v>0</v>
      </c>
      <c r="AG53">
        <v>0</v>
      </c>
      <c r="AH53">
        <v>0</v>
      </c>
      <c r="AI53">
        <v>0</v>
      </c>
      <c r="AJ53">
        <v>0</v>
      </c>
      <c r="AK53">
        <v>0</v>
      </c>
      <c r="AL53">
        <v>0</v>
      </c>
      <c r="AM53">
        <v>0</v>
      </c>
      <c r="AN53"/>
    </row>
    <row r="54" spans="1:40" ht="15">
      <c r="A54" s="15"/>
      <c r="B54" s="15" t="s">
        <v>22</v>
      </c>
      <c r="C54" s="15" t="s">
        <v>11</v>
      </c>
      <c r="D54" s="15" t="s">
        <v>60</v>
      </c>
      <c r="E54" s="15">
        <v>2</v>
      </c>
      <c r="H54">
        <v>49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11</v>
      </c>
      <c r="V54">
        <v>0</v>
      </c>
      <c r="W54">
        <v>0</v>
      </c>
      <c r="X54">
        <v>0</v>
      </c>
      <c r="Y54">
        <v>0</v>
      </c>
      <c r="Z54">
        <v>0</v>
      </c>
      <c r="AA54">
        <v>0</v>
      </c>
      <c r="AB54">
        <v>0</v>
      </c>
      <c r="AC54">
        <v>0</v>
      </c>
      <c r="AD54">
        <v>1</v>
      </c>
      <c r="AE54">
        <v>0</v>
      </c>
      <c r="AF54">
        <v>0</v>
      </c>
      <c r="AG54">
        <v>0</v>
      </c>
      <c r="AH54">
        <v>0</v>
      </c>
      <c r="AI54">
        <v>0</v>
      </c>
      <c r="AJ54">
        <v>0</v>
      </c>
      <c r="AK54">
        <v>0</v>
      </c>
      <c r="AL54">
        <v>0</v>
      </c>
      <c r="AM54">
        <v>0</v>
      </c>
      <c r="AN54"/>
    </row>
    <row r="55" spans="1:40" ht="15">
      <c r="A55" s="15">
        <v>45</v>
      </c>
      <c r="B55" s="15" t="s">
        <v>7</v>
      </c>
      <c r="C55" s="15" t="s">
        <v>8</v>
      </c>
      <c r="D55" s="15" t="s">
        <v>16</v>
      </c>
      <c r="E55" s="15">
        <v>2</v>
      </c>
      <c r="H55">
        <v>50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0</v>
      </c>
      <c r="W55">
        <v>0</v>
      </c>
      <c r="X55">
        <v>0</v>
      </c>
      <c r="Y55">
        <v>0</v>
      </c>
      <c r="Z55">
        <v>0</v>
      </c>
      <c r="AA55">
        <v>0</v>
      </c>
      <c r="AB55">
        <v>0</v>
      </c>
      <c r="AC55">
        <v>0</v>
      </c>
      <c r="AD55">
        <v>0</v>
      </c>
      <c r="AE55">
        <v>0</v>
      </c>
      <c r="AF55">
        <v>0</v>
      </c>
      <c r="AG55">
        <v>0</v>
      </c>
      <c r="AH55">
        <v>0</v>
      </c>
      <c r="AI55">
        <v>0</v>
      </c>
      <c r="AJ55">
        <v>0</v>
      </c>
      <c r="AK55">
        <v>0</v>
      </c>
      <c r="AL55">
        <v>0</v>
      </c>
      <c r="AM55">
        <v>0</v>
      </c>
      <c r="AN55"/>
    </row>
    <row r="56" spans="1:40" ht="15">
      <c r="A56" s="15"/>
      <c r="B56" s="15" t="s">
        <v>7</v>
      </c>
      <c r="C56" s="15" t="s">
        <v>17</v>
      </c>
      <c r="D56" s="15" t="s">
        <v>23</v>
      </c>
      <c r="E56" s="15">
        <v>4</v>
      </c>
      <c r="H56">
        <v>51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  <c r="V56">
        <v>0</v>
      </c>
      <c r="W56">
        <v>0</v>
      </c>
      <c r="X56">
        <v>4</v>
      </c>
      <c r="Y56">
        <v>0</v>
      </c>
      <c r="Z56">
        <v>0</v>
      </c>
      <c r="AA56">
        <v>0</v>
      </c>
      <c r="AB56">
        <v>0</v>
      </c>
      <c r="AC56">
        <v>0</v>
      </c>
      <c r="AD56">
        <v>0</v>
      </c>
      <c r="AE56">
        <v>0</v>
      </c>
      <c r="AF56">
        <v>0</v>
      </c>
      <c r="AG56">
        <v>0</v>
      </c>
      <c r="AH56">
        <v>0</v>
      </c>
      <c r="AI56">
        <v>0</v>
      </c>
      <c r="AJ56">
        <v>0</v>
      </c>
      <c r="AK56">
        <v>0</v>
      </c>
      <c r="AL56">
        <v>0</v>
      </c>
      <c r="AM56">
        <v>0</v>
      </c>
      <c r="AN56"/>
    </row>
    <row r="57" spans="1:40" ht="15">
      <c r="A57" s="15"/>
      <c r="B57" s="15" t="s">
        <v>22</v>
      </c>
      <c r="C57" s="15" t="s">
        <v>11</v>
      </c>
      <c r="D57" s="15" t="s">
        <v>60</v>
      </c>
      <c r="E57" s="15">
        <v>7</v>
      </c>
      <c r="H57">
        <v>52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1</v>
      </c>
      <c r="V57">
        <v>0</v>
      </c>
      <c r="W57">
        <v>0</v>
      </c>
      <c r="X57">
        <v>0</v>
      </c>
      <c r="Y57">
        <v>0</v>
      </c>
      <c r="Z57">
        <v>0</v>
      </c>
      <c r="AA57">
        <v>0</v>
      </c>
      <c r="AB57">
        <v>0</v>
      </c>
      <c r="AC57">
        <v>0</v>
      </c>
      <c r="AD57">
        <v>0</v>
      </c>
      <c r="AE57">
        <v>0</v>
      </c>
      <c r="AF57">
        <v>0</v>
      </c>
      <c r="AG57">
        <v>0</v>
      </c>
      <c r="AH57">
        <v>0</v>
      </c>
      <c r="AI57">
        <v>0</v>
      </c>
      <c r="AJ57">
        <v>0</v>
      </c>
      <c r="AK57">
        <v>0</v>
      </c>
      <c r="AL57">
        <v>0</v>
      </c>
      <c r="AM57">
        <v>0</v>
      </c>
      <c r="AN57"/>
    </row>
    <row r="58" spans="1:40" ht="15">
      <c r="A58" s="15">
        <v>46</v>
      </c>
      <c r="B58" s="15" t="s">
        <v>7</v>
      </c>
      <c r="C58" s="15" t="s">
        <v>8</v>
      </c>
      <c r="D58" s="15" t="s">
        <v>18</v>
      </c>
      <c r="E58" s="15">
        <v>4</v>
      </c>
      <c r="H58">
        <v>53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1</v>
      </c>
      <c r="U58">
        <v>1</v>
      </c>
      <c r="V58">
        <v>0</v>
      </c>
      <c r="W58">
        <v>0</v>
      </c>
      <c r="X58">
        <v>0</v>
      </c>
      <c r="Y58">
        <v>0</v>
      </c>
      <c r="Z58">
        <v>0</v>
      </c>
      <c r="AA58">
        <v>0</v>
      </c>
      <c r="AB58">
        <v>0</v>
      </c>
      <c r="AC58">
        <v>0</v>
      </c>
      <c r="AD58">
        <v>0</v>
      </c>
      <c r="AE58">
        <v>0</v>
      </c>
      <c r="AF58">
        <v>0</v>
      </c>
      <c r="AG58">
        <v>0</v>
      </c>
      <c r="AH58">
        <v>0</v>
      </c>
      <c r="AI58">
        <v>0</v>
      </c>
      <c r="AJ58">
        <v>0</v>
      </c>
      <c r="AK58">
        <v>0</v>
      </c>
      <c r="AL58">
        <v>0</v>
      </c>
      <c r="AM58">
        <v>0</v>
      </c>
      <c r="AN58"/>
    </row>
    <row r="59" spans="1:40" ht="15">
      <c r="A59" s="15"/>
      <c r="B59" s="15" t="s">
        <v>7</v>
      </c>
      <c r="C59" s="15" t="s">
        <v>8</v>
      </c>
      <c r="D59" s="15" t="s">
        <v>9</v>
      </c>
      <c r="E59" s="15">
        <v>1</v>
      </c>
      <c r="H59">
        <v>54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  <c r="U59">
        <v>1</v>
      </c>
      <c r="V59">
        <v>0</v>
      </c>
      <c r="W59">
        <v>0</v>
      </c>
      <c r="X59">
        <v>0</v>
      </c>
      <c r="Y59">
        <v>0</v>
      </c>
      <c r="Z59">
        <v>0</v>
      </c>
      <c r="AA59">
        <v>0</v>
      </c>
      <c r="AB59">
        <v>0</v>
      </c>
      <c r="AC59">
        <v>0</v>
      </c>
      <c r="AD59">
        <v>0</v>
      </c>
      <c r="AE59">
        <v>0</v>
      </c>
      <c r="AF59">
        <v>0</v>
      </c>
      <c r="AG59">
        <v>0</v>
      </c>
      <c r="AH59">
        <v>0</v>
      </c>
      <c r="AI59">
        <v>0</v>
      </c>
      <c r="AJ59">
        <v>0</v>
      </c>
      <c r="AK59">
        <v>0</v>
      </c>
      <c r="AL59">
        <v>0</v>
      </c>
      <c r="AM59">
        <v>0</v>
      </c>
      <c r="AN59"/>
    </row>
    <row r="60" spans="1:40" ht="15">
      <c r="A60" s="15"/>
      <c r="B60" s="15" t="s">
        <v>22</v>
      </c>
      <c r="C60" s="15" t="s">
        <v>25</v>
      </c>
      <c r="D60" s="15" t="s">
        <v>67</v>
      </c>
      <c r="E60" s="15">
        <v>2</v>
      </c>
      <c r="H60">
        <v>55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  <c r="U60">
        <v>0</v>
      </c>
      <c r="V60">
        <v>2</v>
      </c>
      <c r="W60">
        <v>0</v>
      </c>
      <c r="X60">
        <v>0</v>
      </c>
      <c r="Y60">
        <v>0</v>
      </c>
      <c r="Z60">
        <v>0</v>
      </c>
      <c r="AA60">
        <v>0</v>
      </c>
      <c r="AB60">
        <v>0</v>
      </c>
      <c r="AC60">
        <v>0</v>
      </c>
      <c r="AD60">
        <v>0</v>
      </c>
      <c r="AE60">
        <v>0</v>
      </c>
      <c r="AF60">
        <v>0</v>
      </c>
      <c r="AG60">
        <v>0</v>
      </c>
      <c r="AH60">
        <v>0</v>
      </c>
      <c r="AI60">
        <v>0</v>
      </c>
      <c r="AJ60">
        <v>0</v>
      </c>
      <c r="AK60">
        <v>0</v>
      </c>
      <c r="AL60">
        <v>0</v>
      </c>
      <c r="AM60">
        <v>0</v>
      </c>
      <c r="AN60"/>
    </row>
    <row r="61" spans="1:40" ht="15">
      <c r="A61" s="15">
        <v>47</v>
      </c>
      <c r="B61" s="15" t="s">
        <v>7</v>
      </c>
      <c r="C61" s="15" t="s">
        <v>8</v>
      </c>
      <c r="D61" s="15" t="s">
        <v>18</v>
      </c>
      <c r="E61" s="15">
        <v>3</v>
      </c>
      <c r="H61">
        <v>56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3</v>
      </c>
      <c r="U61">
        <v>0</v>
      </c>
      <c r="V61">
        <v>0</v>
      </c>
      <c r="W61">
        <v>0</v>
      </c>
      <c r="X61">
        <v>0</v>
      </c>
      <c r="Y61">
        <v>0</v>
      </c>
      <c r="Z61">
        <v>0</v>
      </c>
      <c r="AA61">
        <v>0</v>
      </c>
      <c r="AB61">
        <v>0</v>
      </c>
      <c r="AC61">
        <v>0</v>
      </c>
      <c r="AD61">
        <v>0</v>
      </c>
      <c r="AE61">
        <v>0</v>
      </c>
      <c r="AF61">
        <v>0</v>
      </c>
      <c r="AG61">
        <v>0</v>
      </c>
      <c r="AH61">
        <v>0</v>
      </c>
      <c r="AI61">
        <v>0</v>
      </c>
      <c r="AJ61">
        <v>0</v>
      </c>
      <c r="AK61">
        <v>0</v>
      </c>
      <c r="AL61">
        <v>0</v>
      </c>
      <c r="AM61">
        <v>0</v>
      </c>
      <c r="AN61"/>
    </row>
    <row r="62" spans="1:40" ht="15">
      <c r="A62" s="15">
        <v>48</v>
      </c>
      <c r="B62" s="15">
        <v>0</v>
      </c>
      <c r="C62" s="15"/>
      <c r="D62" s="15"/>
      <c r="E62" s="15"/>
      <c r="H62">
        <v>57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5</v>
      </c>
      <c r="U62">
        <v>0</v>
      </c>
      <c r="V62">
        <v>0</v>
      </c>
      <c r="W62">
        <v>0</v>
      </c>
      <c r="X62">
        <v>0</v>
      </c>
      <c r="Y62">
        <v>0</v>
      </c>
      <c r="Z62">
        <v>0</v>
      </c>
      <c r="AA62">
        <v>0</v>
      </c>
      <c r="AB62">
        <v>0</v>
      </c>
      <c r="AC62">
        <v>0</v>
      </c>
      <c r="AD62">
        <v>0</v>
      </c>
      <c r="AE62">
        <v>0</v>
      </c>
      <c r="AF62">
        <v>0</v>
      </c>
      <c r="AG62">
        <v>0</v>
      </c>
      <c r="AH62">
        <v>0</v>
      </c>
      <c r="AI62">
        <v>0</v>
      </c>
      <c r="AJ62">
        <v>0</v>
      </c>
      <c r="AK62">
        <v>0</v>
      </c>
      <c r="AL62">
        <v>0</v>
      </c>
      <c r="AM62">
        <v>0</v>
      </c>
      <c r="AN62"/>
    </row>
    <row r="63" spans="1:40" ht="15">
      <c r="A63" s="15">
        <v>49</v>
      </c>
      <c r="B63" s="15" t="s">
        <v>7</v>
      </c>
      <c r="C63" s="15" t="s">
        <v>8</v>
      </c>
      <c r="D63" s="15" t="s">
        <v>68</v>
      </c>
      <c r="E63" s="15">
        <v>11</v>
      </c>
      <c r="H63">
        <v>58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0</v>
      </c>
      <c r="T63">
        <v>5</v>
      </c>
      <c r="U63">
        <v>0</v>
      </c>
      <c r="V63">
        <v>0</v>
      </c>
      <c r="W63">
        <v>0</v>
      </c>
      <c r="X63">
        <v>0</v>
      </c>
      <c r="Y63">
        <v>0</v>
      </c>
      <c r="Z63">
        <v>0</v>
      </c>
      <c r="AA63">
        <v>0</v>
      </c>
      <c r="AB63">
        <v>0</v>
      </c>
      <c r="AC63">
        <v>0</v>
      </c>
      <c r="AD63">
        <v>0</v>
      </c>
      <c r="AE63">
        <v>0</v>
      </c>
      <c r="AF63">
        <v>0</v>
      </c>
      <c r="AG63">
        <v>0</v>
      </c>
      <c r="AH63">
        <v>0</v>
      </c>
      <c r="AI63">
        <v>0</v>
      </c>
      <c r="AJ63">
        <v>0</v>
      </c>
      <c r="AK63">
        <v>0</v>
      </c>
      <c r="AL63">
        <v>0</v>
      </c>
      <c r="AM63">
        <v>0</v>
      </c>
      <c r="AN63"/>
    </row>
    <row r="64" spans="1:40" ht="15">
      <c r="A64" s="15"/>
      <c r="B64" s="15" t="s">
        <v>7</v>
      </c>
      <c r="C64" s="15" t="s">
        <v>12</v>
      </c>
      <c r="D64" s="15" t="s">
        <v>24</v>
      </c>
      <c r="E64" s="15">
        <v>1</v>
      </c>
      <c r="H64">
        <v>59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  <c r="U64">
        <v>1</v>
      </c>
      <c r="V64">
        <v>0</v>
      </c>
      <c r="W64">
        <v>0</v>
      </c>
      <c r="X64">
        <v>0</v>
      </c>
      <c r="Y64">
        <v>0</v>
      </c>
      <c r="Z64">
        <v>0</v>
      </c>
      <c r="AA64">
        <v>0</v>
      </c>
      <c r="AB64">
        <v>0</v>
      </c>
      <c r="AC64">
        <v>0</v>
      </c>
      <c r="AD64">
        <v>0</v>
      </c>
      <c r="AE64">
        <v>0</v>
      </c>
      <c r="AF64">
        <v>0</v>
      </c>
      <c r="AG64">
        <v>0</v>
      </c>
      <c r="AH64">
        <v>0</v>
      </c>
      <c r="AI64">
        <v>0</v>
      </c>
      <c r="AJ64">
        <v>0</v>
      </c>
      <c r="AK64">
        <v>0</v>
      </c>
      <c r="AL64">
        <v>0</v>
      </c>
      <c r="AM64">
        <v>0</v>
      </c>
      <c r="AN64"/>
    </row>
    <row r="65" spans="1:40" ht="15">
      <c r="A65" s="15">
        <v>50</v>
      </c>
      <c r="B65" s="15">
        <v>0</v>
      </c>
      <c r="C65" s="15"/>
      <c r="D65" s="15"/>
      <c r="E65" s="15"/>
      <c r="H65"/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0</v>
      </c>
      <c r="T65">
        <v>1</v>
      </c>
      <c r="U65">
        <v>0</v>
      </c>
      <c r="V65">
        <v>0</v>
      </c>
      <c r="W65">
        <v>0</v>
      </c>
      <c r="X65">
        <v>0</v>
      </c>
      <c r="Y65">
        <v>0</v>
      </c>
      <c r="Z65">
        <v>0</v>
      </c>
      <c r="AA65">
        <v>0</v>
      </c>
      <c r="AB65">
        <v>0</v>
      </c>
      <c r="AC65">
        <v>0</v>
      </c>
      <c r="AD65">
        <v>0</v>
      </c>
      <c r="AE65">
        <v>0</v>
      </c>
      <c r="AF65">
        <v>0</v>
      </c>
      <c r="AG65">
        <v>0</v>
      </c>
      <c r="AH65">
        <v>0</v>
      </c>
      <c r="AI65">
        <v>0</v>
      </c>
      <c r="AJ65">
        <v>0</v>
      </c>
      <c r="AK65">
        <v>0</v>
      </c>
      <c r="AL65">
        <v>0</v>
      </c>
      <c r="AM65">
        <v>0</v>
      </c>
      <c r="AN65"/>
    </row>
    <row r="66" spans="1:40" ht="15">
      <c r="A66" s="15">
        <v>51</v>
      </c>
      <c r="B66" s="15" t="s">
        <v>7</v>
      </c>
      <c r="C66" s="15" t="s">
        <v>8</v>
      </c>
      <c r="D66" s="15" t="s">
        <v>31</v>
      </c>
      <c r="E66" s="15">
        <v>4</v>
      </c>
      <c r="H66"/>
      <c r="I66">
        <f aca="true" t="shared" si="0" ref="I66:AM66">SUM(I6:I85)</f>
        <v>1</v>
      </c>
      <c r="J66">
        <f ca="1" t="shared" si="0"/>
        <v>0</v>
      </c>
      <c r="K66">
        <f ca="1" t="shared" si="0"/>
        <v>0</v>
      </c>
      <c r="L66">
        <f ca="1" t="shared" si="0"/>
        <v>0</v>
      </c>
      <c r="M66">
        <f ca="1" t="shared" si="0"/>
        <v>0</v>
      </c>
      <c r="N66">
        <f ca="1" t="shared" si="0"/>
        <v>0</v>
      </c>
      <c r="O66">
        <f ca="1" t="shared" si="0"/>
        <v>4</v>
      </c>
      <c r="P66">
        <f ca="1" t="shared" si="0"/>
        <v>0</v>
      </c>
      <c r="Q66">
        <f ca="1" t="shared" si="0"/>
        <v>16</v>
      </c>
      <c r="R66">
        <f ca="1" t="shared" si="0"/>
        <v>0</v>
      </c>
      <c r="S66">
        <f ca="1" t="shared" si="0"/>
        <v>13</v>
      </c>
      <c r="T66">
        <f ca="1" t="shared" si="0"/>
        <v>14</v>
      </c>
      <c r="U66">
        <f ca="1" t="shared" si="0"/>
        <v>18</v>
      </c>
      <c r="V66">
        <f ca="1" t="shared" si="0"/>
        <v>4</v>
      </c>
      <c r="W66">
        <f ca="1" t="shared" si="0"/>
        <v>0</v>
      </c>
      <c r="X66">
        <f ca="1" t="shared" si="0"/>
        <v>4</v>
      </c>
      <c r="Y66">
        <f ca="1" t="shared" si="0"/>
        <v>1</v>
      </c>
      <c r="Z66">
        <f ca="1" t="shared" si="0"/>
        <v>0</v>
      </c>
      <c r="AA66">
        <f ca="1" t="shared" si="0"/>
        <v>4</v>
      </c>
      <c r="AB66">
        <f ca="1" t="shared" si="0"/>
        <v>0</v>
      </c>
      <c r="AC66">
        <f ca="1" t="shared" si="0"/>
        <v>0</v>
      </c>
      <c r="AD66">
        <f ca="1" t="shared" si="0"/>
        <v>10</v>
      </c>
      <c r="AE66">
        <f ca="1" t="shared" si="0"/>
        <v>0</v>
      </c>
      <c r="AF66">
        <f ca="1" t="shared" si="0"/>
        <v>0</v>
      </c>
      <c r="AG66">
        <f ca="1" t="shared" si="0"/>
        <v>0</v>
      </c>
      <c r="AH66">
        <f ca="1" t="shared" si="0"/>
        <v>0</v>
      </c>
      <c r="AI66">
        <f ca="1" t="shared" si="0"/>
        <v>0</v>
      </c>
      <c r="AJ66">
        <f ca="1" t="shared" si="0"/>
        <v>2</v>
      </c>
      <c r="AK66">
        <f ca="1" t="shared" si="0"/>
        <v>0</v>
      </c>
      <c r="AL66">
        <f ca="1" t="shared" si="0"/>
        <v>9</v>
      </c>
      <c r="AM66">
        <f ca="1" t="shared" si="0"/>
        <v>1</v>
      </c>
      <c r="AN66">
        <f ca="1">SUM(I66:AM66)</f>
        <v>101</v>
      </c>
    </row>
    <row r="67" spans="1:40" ht="15">
      <c r="A67" s="15">
        <v>52</v>
      </c>
      <c r="B67" s="15" t="s">
        <v>7</v>
      </c>
      <c r="C67" s="15" t="s">
        <v>8</v>
      </c>
      <c r="D67" s="15" t="s">
        <v>9</v>
      </c>
      <c r="E67" s="15">
        <v>1</v>
      </c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</row>
    <row r="68" spans="1:40" ht="15">
      <c r="A68" s="15">
        <v>53</v>
      </c>
      <c r="B68" s="15" t="s">
        <v>7</v>
      </c>
      <c r="C68" s="15" t="s">
        <v>8</v>
      </c>
      <c r="D68" s="15" t="s">
        <v>9</v>
      </c>
      <c r="E68" s="15">
        <v>1</v>
      </c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</row>
    <row r="69" spans="1:40" ht="15">
      <c r="A69" s="15"/>
      <c r="B69" s="15" t="s">
        <v>28</v>
      </c>
      <c r="C69" s="15" t="s">
        <v>8</v>
      </c>
      <c r="D69" s="15" t="s">
        <v>30</v>
      </c>
      <c r="E69" s="15">
        <v>1</v>
      </c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</row>
    <row r="70" spans="1:40" ht="15">
      <c r="A70" s="15">
        <v>54</v>
      </c>
      <c r="B70" s="15" t="s">
        <v>7</v>
      </c>
      <c r="C70" s="15" t="s">
        <v>8</v>
      </c>
      <c r="D70" s="15" t="s">
        <v>9</v>
      </c>
      <c r="E70" s="15">
        <v>1</v>
      </c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</row>
    <row r="71" spans="1:40" ht="15">
      <c r="A71" s="15">
        <v>55</v>
      </c>
      <c r="B71" s="15" t="s">
        <v>7</v>
      </c>
      <c r="C71" s="15" t="s">
        <v>8</v>
      </c>
      <c r="D71" s="15" t="s">
        <v>16</v>
      </c>
      <c r="E71" s="15">
        <v>2</v>
      </c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</row>
    <row r="72" spans="1:40" ht="15">
      <c r="A72" s="15">
        <v>56</v>
      </c>
      <c r="B72" s="15" t="s">
        <v>28</v>
      </c>
      <c r="C72" s="15" t="s">
        <v>8</v>
      </c>
      <c r="D72" s="15" t="s">
        <v>30</v>
      </c>
      <c r="E72" s="15">
        <v>3</v>
      </c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</row>
    <row r="73" spans="1:40" ht="15">
      <c r="A73" s="15">
        <v>57</v>
      </c>
      <c r="B73" s="15" t="s">
        <v>28</v>
      </c>
      <c r="C73" s="15" t="s">
        <v>8</v>
      </c>
      <c r="D73" s="15" t="s">
        <v>30</v>
      </c>
      <c r="E73" s="15">
        <v>5</v>
      </c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</row>
    <row r="74" spans="1:40" ht="15">
      <c r="A74" s="15">
        <v>58</v>
      </c>
      <c r="B74" s="15" t="s">
        <v>28</v>
      </c>
      <c r="C74" s="15" t="s">
        <v>8</v>
      </c>
      <c r="D74" s="15" t="s">
        <v>30</v>
      </c>
      <c r="E74" s="15">
        <v>5</v>
      </c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</row>
    <row r="75" spans="1:40" ht="15">
      <c r="A75" s="15">
        <v>59</v>
      </c>
      <c r="B75" s="15" t="s">
        <v>22</v>
      </c>
      <c r="C75" s="15" t="s">
        <v>21</v>
      </c>
      <c r="D75" s="15" t="s">
        <v>9</v>
      </c>
      <c r="E75" s="15">
        <v>1</v>
      </c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</row>
    <row r="76" spans="1:40" ht="15">
      <c r="A76" s="15">
        <v>60</v>
      </c>
      <c r="B76" s="15" t="s">
        <v>28</v>
      </c>
      <c r="C76" s="15" t="s">
        <v>8</v>
      </c>
      <c r="D76" s="15" t="s">
        <v>30</v>
      </c>
      <c r="E76" s="15">
        <v>1</v>
      </c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</row>
    <row r="77" spans="5:40" ht="15">
      <c r="E77" s="2">
        <f>SUM(E6:E76)</f>
        <v>102</v>
      </c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</row>
    <row r="78" spans="8:40" ht="15"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</row>
    <row r="79" spans="7:40" ht="15">
      <c r="G79" s="11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</row>
    <row r="80" spans="7:40" ht="15">
      <c r="G80" s="14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</row>
    <row r="81" spans="7:40" ht="15">
      <c r="G81" s="6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</row>
    <row r="82" spans="7:40" ht="15">
      <c r="G82" s="6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</row>
    <row r="83" spans="7:40" ht="15">
      <c r="G83" s="14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</row>
    <row r="84" spans="7:40" ht="15">
      <c r="G84" s="6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</row>
    <row r="85" spans="7:40" ht="15">
      <c r="G85" s="6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</row>
    <row r="86" spans="7:8" ht="15">
      <c r="G86" s="6"/>
      <c r="H86"/>
    </row>
    <row r="87" spans="7:11" ht="15">
      <c r="G87" s="6"/>
      <c r="H87" s="14"/>
      <c r="I87" s="1"/>
      <c r="J87" s="1"/>
      <c r="K87" s="6"/>
    </row>
    <row r="88" spans="7:11" ht="15">
      <c r="G88" s="6"/>
      <c r="H88" s="14"/>
      <c r="I88" s="1"/>
      <c r="J88" s="1"/>
      <c r="K88" s="6"/>
    </row>
    <row r="89" spans="7:11" ht="15">
      <c r="G89" s="1"/>
      <c r="H89" s="14"/>
      <c r="I89" s="1"/>
      <c r="J89" s="1"/>
      <c r="K89" s="1"/>
    </row>
    <row r="90" spans="7:11" ht="15">
      <c r="G90" s="1"/>
      <c r="H90" s="14"/>
      <c r="I90" s="6"/>
      <c r="J90" s="1"/>
      <c r="K90" s="6"/>
    </row>
    <row r="91" spans="7:11" ht="15">
      <c r="G91" s="6"/>
      <c r="H91" s="14"/>
      <c r="I91" s="1"/>
      <c r="J91" s="1"/>
      <c r="K91" s="6"/>
    </row>
    <row r="92" spans="7:11" ht="15">
      <c r="G92" s="14"/>
      <c r="H92" s="14"/>
      <c r="I92" s="1"/>
      <c r="J92" s="14"/>
      <c r="K92" s="6"/>
    </row>
    <row r="93" spans="7:11" ht="15">
      <c r="G93" s="6"/>
      <c r="H93" s="14"/>
      <c r="I93" s="1"/>
      <c r="J93" s="1"/>
      <c r="K93" s="6"/>
    </row>
    <row r="94" spans="7:11" ht="15">
      <c r="G94" s="6"/>
      <c r="H94" s="6"/>
      <c r="I94" s="1"/>
      <c r="J94" s="14"/>
      <c r="K94" s="1"/>
    </row>
    <row r="95" spans="7:11" ht="15">
      <c r="G95" s="6"/>
      <c r="H95" s="6"/>
      <c r="I95" s="1"/>
      <c r="J95" s="1"/>
      <c r="K95" s="1"/>
    </row>
    <row r="97" spans="6:15" ht="15">
      <c r="F97" s="60" t="s">
        <v>98</v>
      </c>
      <c r="G97" s="37" t="s">
        <v>6</v>
      </c>
      <c r="H97" s="37" t="s">
        <v>88</v>
      </c>
      <c r="I97" s="37" t="s">
        <v>3</v>
      </c>
      <c r="J97" s="37" t="s">
        <v>65</v>
      </c>
      <c r="K97" s="36" t="s">
        <v>99</v>
      </c>
      <c r="L97" s="36" t="s">
        <v>79</v>
      </c>
      <c r="M97" s="36" t="s">
        <v>81</v>
      </c>
      <c r="N97" s="36" t="s">
        <v>80</v>
      </c>
      <c r="O97" s="60" t="s">
        <v>100</v>
      </c>
    </row>
    <row r="98" spans="6:22" ht="15">
      <c r="F98" s="61">
        <v>1</v>
      </c>
      <c r="G98" s="59" t="s">
        <v>22</v>
      </c>
      <c r="H98" s="59" t="s">
        <v>89</v>
      </c>
      <c r="I98" s="59" t="s">
        <v>21</v>
      </c>
      <c r="J98" s="59" t="s">
        <v>9</v>
      </c>
      <c r="K98" s="47">
        <v>2</v>
      </c>
      <c r="L98" s="62">
        <f>K98/102</f>
        <v>0.0196078431372549</v>
      </c>
      <c r="M98" s="63">
        <f>LN(L98)</f>
        <v>-3.9318256327243257</v>
      </c>
      <c r="N98" s="63">
        <f>L98*M98</f>
        <v>-0.07709462024949658</v>
      </c>
      <c r="O98" s="64">
        <f>L98^2</f>
        <v>0.00038446751249519417</v>
      </c>
      <c r="R98" t="s">
        <v>6</v>
      </c>
      <c r="S98" t="s">
        <v>137</v>
      </c>
      <c r="U98" t="s">
        <v>6</v>
      </c>
      <c r="V98" s="2" t="s">
        <v>138</v>
      </c>
    </row>
    <row r="99" spans="6:22" ht="15">
      <c r="F99" s="18">
        <v>2</v>
      </c>
      <c r="G99" s="21" t="s">
        <v>19</v>
      </c>
      <c r="H99" s="21" t="s">
        <v>91</v>
      </c>
      <c r="I99" s="8" t="s">
        <v>20</v>
      </c>
      <c r="J99" s="21" t="s">
        <v>9</v>
      </c>
      <c r="K99" s="8">
        <v>4</v>
      </c>
      <c r="L99" s="19">
        <f aca="true" t="shared" si="1" ref="L99:L111">K99/102</f>
        <v>0.0392156862745098</v>
      </c>
      <c r="M99" s="20">
        <f aca="true" t="shared" si="2" ref="M99:M111">LN(L99)</f>
        <v>-3.2386784521643803</v>
      </c>
      <c r="N99" s="20">
        <f aca="true" t="shared" si="3" ref="N99:N111">L99*M99</f>
        <v>-0.12700699812409336</v>
      </c>
      <c r="O99" s="34">
        <f aca="true" t="shared" si="4" ref="O99:O111">L99^2</f>
        <v>0.0015378700499807767</v>
      </c>
      <c r="R99" t="s">
        <v>22</v>
      </c>
      <c r="S99">
        <v>3</v>
      </c>
      <c r="U99" t="s">
        <v>22</v>
      </c>
      <c r="V99" s="2">
        <f>SUM(K109,K98,K110)</f>
        <v>13</v>
      </c>
    </row>
    <row r="100" spans="6:22" ht="15">
      <c r="F100" s="18">
        <v>3</v>
      </c>
      <c r="G100" s="21" t="s">
        <v>7</v>
      </c>
      <c r="H100" s="21" t="s">
        <v>91</v>
      </c>
      <c r="I100" s="8" t="s">
        <v>8</v>
      </c>
      <c r="J100" s="8" t="s">
        <v>37</v>
      </c>
      <c r="K100" s="8">
        <v>16</v>
      </c>
      <c r="L100" s="19">
        <f t="shared" si="1"/>
        <v>0.1568627450980392</v>
      </c>
      <c r="M100" s="20">
        <f t="shared" si="2"/>
        <v>-1.8523840910444898</v>
      </c>
      <c r="N100" s="20">
        <f t="shared" si="3"/>
        <v>-0.29057005349717485</v>
      </c>
      <c r="O100" s="34">
        <f t="shared" si="4"/>
        <v>0.024605920799692427</v>
      </c>
      <c r="R100" t="s">
        <v>19</v>
      </c>
      <c r="S100">
        <v>2</v>
      </c>
      <c r="U100" t="s">
        <v>19</v>
      </c>
      <c r="V100" s="2">
        <f>SUM(K111,K99)</f>
        <v>5</v>
      </c>
    </row>
    <row r="101" spans="6:22" ht="15">
      <c r="F101" s="18">
        <v>4</v>
      </c>
      <c r="G101" s="21" t="s">
        <v>7</v>
      </c>
      <c r="H101" s="21" t="s">
        <v>91</v>
      </c>
      <c r="I101" s="8" t="s">
        <v>8</v>
      </c>
      <c r="J101" s="8" t="s">
        <v>18</v>
      </c>
      <c r="K101" s="8">
        <v>13</v>
      </c>
      <c r="L101" s="19">
        <f t="shared" si="1"/>
        <v>0.12745098039215685</v>
      </c>
      <c r="M101" s="20">
        <f t="shared" si="2"/>
        <v>-2.0600234558227344</v>
      </c>
      <c r="N101" s="20">
        <f t="shared" si="3"/>
        <v>-0.2625520090754465</v>
      </c>
      <c r="O101" s="34">
        <f t="shared" si="4"/>
        <v>0.01624375240292195</v>
      </c>
      <c r="R101" t="s">
        <v>7</v>
      </c>
      <c r="S101">
        <v>8</v>
      </c>
      <c r="U101" t="s">
        <v>7</v>
      </c>
      <c r="V101" s="2">
        <f>SUM(K100,K101,K103,K104,K105,K107,K106,K108)</f>
        <v>69</v>
      </c>
    </row>
    <row r="102" spans="6:22" ht="15">
      <c r="F102" s="18">
        <v>5</v>
      </c>
      <c r="G102" s="7" t="s">
        <v>28</v>
      </c>
      <c r="H102" s="21" t="s">
        <v>91</v>
      </c>
      <c r="I102" s="8" t="s">
        <v>8</v>
      </c>
      <c r="J102" s="8" t="s">
        <v>30</v>
      </c>
      <c r="K102" s="8">
        <v>15</v>
      </c>
      <c r="L102" s="19">
        <f t="shared" si="1"/>
        <v>0.14705882352941177</v>
      </c>
      <c r="M102" s="20">
        <f t="shared" si="2"/>
        <v>-1.916922612182061</v>
      </c>
      <c r="N102" s="20">
        <f t="shared" si="3"/>
        <v>-0.28190038414442076</v>
      </c>
      <c r="O102" s="34">
        <f t="shared" si="4"/>
        <v>0.021626297577854673</v>
      </c>
      <c r="R102" t="s">
        <v>28</v>
      </c>
      <c r="S102">
        <v>1</v>
      </c>
      <c r="U102" t="s">
        <v>28</v>
      </c>
      <c r="V102" s="2">
        <f>SUM(K102)</f>
        <v>15</v>
      </c>
    </row>
    <row r="103" spans="6:15" ht="15">
      <c r="F103" s="18">
        <v>6</v>
      </c>
      <c r="G103" s="7" t="s">
        <v>7</v>
      </c>
      <c r="H103" s="21" t="s">
        <v>91</v>
      </c>
      <c r="I103" s="8" t="s">
        <v>8</v>
      </c>
      <c r="J103" s="21" t="s">
        <v>9</v>
      </c>
      <c r="K103" s="8">
        <v>17</v>
      </c>
      <c r="L103" s="19">
        <f t="shared" si="1"/>
        <v>0.16666666666666666</v>
      </c>
      <c r="M103" s="20">
        <f t="shared" si="2"/>
        <v>-1.791759469228055</v>
      </c>
      <c r="N103" s="20">
        <f t="shared" si="3"/>
        <v>-0.2986265782046758</v>
      </c>
      <c r="O103" s="34">
        <f t="shared" si="4"/>
        <v>0.027777777777777776</v>
      </c>
    </row>
    <row r="104" spans="6:15" ht="15">
      <c r="F104" s="18">
        <v>7</v>
      </c>
      <c r="G104" s="7" t="s">
        <v>7</v>
      </c>
      <c r="H104" s="21" t="s">
        <v>91</v>
      </c>
      <c r="I104" s="8" t="s">
        <v>8</v>
      </c>
      <c r="J104" s="21" t="s">
        <v>16</v>
      </c>
      <c r="K104" s="8">
        <v>4</v>
      </c>
      <c r="L104" s="19">
        <f t="shared" si="1"/>
        <v>0.0392156862745098</v>
      </c>
      <c r="M104" s="20">
        <f t="shared" si="2"/>
        <v>-3.2386784521643803</v>
      </c>
      <c r="N104" s="20">
        <f t="shared" si="3"/>
        <v>-0.12700699812409336</v>
      </c>
      <c r="O104" s="34">
        <f t="shared" si="4"/>
        <v>0.0015378700499807767</v>
      </c>
    </row>
    <row r="105" spans="6:15" ht="15">
      <c r="F105" s="18">
        <v>8</v>
      </c>
      <c r="G105" s="7" t="s">
        <v>7</v>
      </c>
      <c r="H105" s="21" t="s">
        <v>91</v>
      </c>
      <c r="I105" s="8" t="s">
        <v>8</v>
      </c>
      <c r="J105" s="8" t="s">
        <v>31</v>
      </c>
      <c r="K105" s="8">
        <v>4</v>
      </c>
      <c r="L105" s="19">
        <f t="shared" si="1"/>
        <v>0.0392156862745098</v>
      </c>
      <c r="M105" s="20">
        <f t="shared" si="2"/>
        <v>-3.2386784521643803</v>
      </c>
      <c r="N105" s="20">
        <f t="shared" si="3"/>
        <v>-0.12700699812409336</v>
      </c>
      <c r="O105" s="34">
        <f t="shared" si="4"/>
        <v>0.0015378700499807767</v>
      </c>
    </row>
    <row r="106" spans="6:15" ht="15">
      <c r="F106" s="18">
        <v>9</v>
      </c>
      <c r="G106" s="7" t="s">
        <v>7</v>
      </c>
      <c r="H106" s="21" t="s">
        <v>91</v>
      </c>
      <c r="I106" s="8" t="s">
        <v>14</v>
      </c>
      <c r="J106" s="8" t="s">
        <v>9</v>
      </c>
      <c r="K106" s="8">
        <v>1</v>
      </c>
      <c r="L106" s="19">
        <f t="shared" si="1"/>
        <v>0.00980392156862745</v>
      </c>
      <c r="M106" s="20">
        <f t="shared" si="2"/>
        <v>-4.624972813284271</v>
      </c>
      <c r="N106" s="20">
        <f t="shared" si="3"/>
        <v>-0.04534287071847324</v>
      </c>
      <c r="O106" s="34">
        <f t="shared" si="4"/>
        <v>9.611687812379854E-05</v>
      </c>
    </row>
    <row r="107" spans="6:15" ht="15">
      <c r="F107" s="18">
        <v>10</v>
      </c>
      <c r="G107" s="7" t="s">
        <v>7</v>
      </c>
      <c r="H107" s="21" t="s">
        <v>91</v>
      </c>
      <c r="I107" s="8" t="s">
        <v>14</v>
      </c>
      <c r="J107" s="8" t="s">
        <v>23</v>
      </c>
      <c r="K107" s="8">
        <v>4</v>
      </c>
      <c r="L107" s="19">
        <f t="shared" si="1"/>
        <v>0.0392156862745098</v>
      </c>
      <c r="M107" s="20">
        <f t="shared" si="2"/>
        <v>-3.2386784521643803</v>
      </c>
      <c r="N107" s="20">
        <f t="shared" si="3"/>
        <v>-0.12700699812409336</v>
      </c>
      <c r="O107" s="34">
        <f t="shared" si="4"/>
        <v>0.0015378700499807767</v>
      </c>
    </row>
    <row r="108" spans="6:15" ht="15">
      <c r="F108" s="18">
        <v>11</v>
      </c>
      <c r="G108" s="7" t="s">
        <v>7</v>
      </c>
      <c r="H108" s="21" t="s">
        <v>91</v>
      </c>
      <c r="I108" s="7" t="s">
        <v>12</v>
      </c>
      <c r="J108" s="8" t="s">
        <v>13</v>
      </c>
      <c r="K108" s="8">
        <v>10</v>
      </c>
      <c r="L108" s="19">
        <f t="shared" si="1"/>
        <v>0.09803921568627451</v>
      </c>
      <c r="M108" s="20">
        <f t="shared" si="2"/>
        <v>-2.322387720290225</v>
      </c>
      <c r="N108" s="20">
        <f t="shared" si="3"/>
        <v>-0.22768507061668875</v>
      </c>
      <c r="O108" s="34">
        <f t="shared" si="4"/>
        <v>0.009611687812379853</v>
      </c>
    </row>
    <row r="109" spans="6:15" ht="15">
      <c r="F109" s="18">
        <v>12</v>
      </c>
      <c r="G109" s="8" t="s">
        <v>22</v>
      </c>
      <c r="H109" s="21" t="s">
        <v>90</v>
      </c>
      <c r="I109" s="7" t="s">
        <v>25</v>
      </c>
      <c r="J109" s="8" t="s">
        <v>67</v>
      </c>
      <c r="K109" s="8">
        <v>2</v>
      </c>
      <c r="L109" s="19">
        <f t="shared" si="1"/>
        <v>0.0196078431372549</v>
      </c>
      <c r="M109" s="20">
        <f t="shared" si="2"/>
        <v>-3.9318256327243257</v>
      </c>
      <c r="N109" s="20">
        <f t="shared" si="3"/>
        <v>-0.07709462024949658</v>
      </c>
      <c r="O109" s="34">
        <f t="shared" si="4"/>
        <v>0.00038446751249519417</v>
      </c>
    </row>
    <row r="110" spans="6:15" ht="15">
      <c r="F110" s="18">
        <v>13</v>
      </c>
      <c r="G110" s="8" t="s">
        <v>22</v>
      </c>
      <c r="H110" s="21" t="s">
        <v>93</v>
      </c>
      <c r="I110" s="7" t="s">
        <v>11</v>
      </c>
      <c r="J110" s="7" t="s">
        <v>60</v>
      </c>
      <c r="K110" s="8">
        <v>9</v>
      </c>
      <c r="L110" s="19">
        <f t="shared" si="1"/>
        <v>0.08823529411764706</v>
      </c>
      <c r="M110" s="20">
        <f t="shared" si="2"/>
        <v>-2.4277482359480516</v>
      </c>
      <c r="N110" s="20">
        <f t="shared" si="3"/>
        <v>-0.21421307964247516</v>
      </c>
      <c r="O110" s="34">
        <f t="shared" si="4"/>
        <v>0.007785467128027683</v>
      </c>
    </row>
    <row r="111" spans="6:15" ht="15">
      <c r="F111" s="18">
        <v>14</v>
      </c>
      <c r="G111" s="8" t="s">
        <v>19</v>
      </c>
      <c r="H111" s="21" t="s">
        <v>93</v>
      </c>
      <c r="I111" s="8" t="s">
        <v>11</v>
      </c>
      <c r="J111" s="8" t="s">
        <v>67</v>
      </c>
      <c r="K111" s="8">
        <v>1</v>
      </c>
      <c r="L111" s="19">
        <f t="shared" si="1"/>
        <v>0.00980392156862745</v>
      </c>
      <c r="M111" s="20">
        <f t="shared" si="2"/>
        <v>-4.624972813284271</v>
      </c>
      <c r="N111" s="20">
        <f t="shared" si="3"/>
        <v>-0.04534287071847324</v>
      </c>
      <c r="O111" s="34">
        <f t="shared" si="4"/>
        <v>9.611687812379854E-05</v>
      </c>
    </row>
    <row r="112" spans="6:15" ht="15">
      <c r="F112" s="165" t="s">
        <v>82</v>
      </c>
      <c r="G112" s="165"/>
      <c r="H112" s="165"/>
      <c r="I112" s="165"/>
      <c r="J112" s="165"/>
      <c r="K112" s="47">
        <f>SUM(K98:K111)</f>
        <v>102</v>
      </c>
      <c r="L112" s="47"/>
      <c r="M112" s="47"/>
      <c r="N112" s="63">
        <f>SUM(N98:N111)</f>
        <v>-2.328450149613195</v>
      </c>
      <c r="O112" s="63">
        <f>SUM(O98:O111)</f>
        <v>0.11476355247981548</v>
      </c>
    </row>
    <row r="113" spans="6:15" ht="15">
      <c r="F113" s="166" t="s">
        <v>83</v>
      </c>
      <c r="G113" s="166"/>
      <c r="H113" s="166"/>
      <c r="I113" s="166"/>
      <c r="J113" s="166"/>
      <c r="K113" s="38"/>
      <c r="L113" s="39"/>
      <c r="M113" s="39"/>
      <c r="N113" s="40">
        <f>-(N112)</f>
        <v>2.328450149613195</v>
      </c>
      <c r="O113" s="39"/>
    </row>
    <row r="114" spans="6:15" ht="15">
      <c r="F114" s="167" t="s">
        <v>84</v>
      </c>
      <c r="G114" s="167"/>
      <c r="H114" s="167"/>
      <c r="I114" s="167"/>
      <c r="J114" s="167"/>
      <c r="K114" s="41"/>
      <c r="L114" s="42"/>
      <c r="M114" s="42"/>
      <c r="N114" s="43">
        <f>N113/LN(12)</f>
        <v>0.937037272531685</v>
      </c>
      <c r="O114" s="42"/>
    </row>
    <row r="115" spans="6:15" ht="15">
      <c r="F115" s="168" t="s">
        <v>85</v>
      </c>
      <c r="G115" s="168"/>
      <c r="H115" s="168"/>
      <c r="I115" s="168"/>
      <c r="J115" s="168"/>
      <c r="K115" s="44"/>
      <c r="L115" s="45"/>
      <c r="M115" s="45"/>
      <c r="N115" s="46">
        <f>O112</f>
        <v>0.11476355247981548</v>
      </c>
      <c r="O115" s="45"/>
    </row>
  </sheetData>
  <mergeCells count="7">
    <mergeCell ref="F115:J115"/>
    <mergeCell ref="F114:J114"/>
    <mergeCell ref="F113:J113"/>
    <mergeCell ref="F112:J112"/>
    <mergeCell ref="A1:C1"/>
    <mergeCell ref="A2:B2"/>
    <mergeCell ref="A3:B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12"/>
  <sheetViews>
    <sheetView zoomScale="70" zoomScaleNormal="70" workbookViewId="0" topLeftCell="A1">
      <pane ySplit="1635" topLeftCell="A94" activePane="bottomLeft" state="split"/>
      <selection pane="bottomLeft" activeCell="G96" sqref="G96:P112"/>
    </sheetView>
  </sheetViews>
  <sheetFormatPr defaultColWidth="9.140625" defaultRowHeight="15"/>
  <cols>
    <col min="1" max="1" width="6.8515625" style="2" customWidth="1"/>
    <col min="2" max="2" width="13.57421875" style="2" customWidth="1"/>
    <col min="3" max="3" width="14.140625" style="2" customWidth="1"/>
    <col min="4" max="4" width="23.00390625" style="2" customWidth="1"/>
    <col min="5" max="5" width="14.140625" style="2" customWidth="1"/>
    <col min="6" max="8" width="9.140625" style="2" customWidth="1"/>
    <col min="9" max="9" width="14.28125" style="2" customWidth="1"/>
    <col min="10" max="10" width="9.140625" style="2" customWidth="1"/>
    <col min="11" max="11" width="15.8515625" style="2" customWidth="1"/>
    <col min="12" max="12" width="22.00390625" style="2" customWidth="1"/>
    <col min="13" max="13" width="12.7109375" style="2" customWidth="1"/>
    <col min="14" max="15" width="9.140625" style="2" customWidth="1"/>
    <col min="16" max="16" width="11.00390625" style="2" customWidth="1"/>
    <col min="17" max="16384" width="9.140625" style="2" customWidth="1"/>
  </cols>
  <sheetData>
    <row r="1" spans="1:9" ht="15">
      <c r="A1" s="171" t="s">
        <v>0</v>
      </c>
      <c r="B1" s="171"/>
      <c r="C1" s="171"/>
      <c r="D1" s="1" t="s">
        <v>15</v>
      </c>
      <c r="E1" s="2" t="s">
        <v>41</v>
      </c>
      <c r="F1" s="2" t="s">
        <v>48</v>
      </c>
      <c r="H1" s="13" t="s">
        <v>72</v>
      </c>
      <c r="I1" s="13"/>
    </row>
    <row r="2" spans="1:9" ht="15">
      <c r="A2" s="171" t="s">
        <v>1</v>
      </c>
      <c r="B2" s="171"/>
      <c r="C2" s="4">
        <v>0.6395833333333333</v>
      </c>
      <c r="D2" s="1"/>
      <c r="E2" s="2" t="s">
        <v>42</v>
      </c>
      <c r="F2" s="2" t="s">
        <v>49</v>
      </c>
      <c r="H2" s="13" t="s">
        <v>77</v>
      </c>
      <c r="I2" s="13"/>
    </row>
    <row r="3" spans="1:4" ht="15">
      <c r="A3" s="171" t="s">
        <v>45</v>
      </c>
      <c r="B3" s="171"/>
      <c r="C3" s="1">
        <v>5</v>
      </c>
      <c r="D3" s="1"/>
    </row>
    <row r="5" spans="1:39" ht="38.25">
      <c r="A5" s="15" t="s">
        <v>2</v>
      </c>
      <c r="B5" s="15" t="s">
        <v>6</v>
      </c>
      <c r="C5" s="15" t="s">
        <v>3</v>
      </c>
      <c r="D5" s="15" t="s">
        <v>4</v>
      </c>
      <c r="E5" s="15" t="s">
        <v>5</v>
      </c>
      <c r="G5" s="102" t="s">
        <v>130</v>
      </c>
      <c r="H5" s="103" t="s">
        <v>101</v>
      </c>
      <c r="I5" s="103" t="s">
        <v>112</v>
      </c>
      <c r="J5" s="104" t="s">
        <v>64</v>
      </c>
      <c r="K5" s="104" t="s">
        <v>102</v>
      </c>
      <c r="L5" s="103" t="s">
        <v>113</v>
      </c>
      <c r="M5" s="104" t="s">
        <v>114</v>
      </c>
      <c r="N5" s="103" t="s">
        <v>103</v>
      </c>
      <c r="O5" s="103" t="s">
        <v>104</v>
      </c>
      <c r="P5" s="104" t="s">
        <v>37</v>
      </c>
      <c r="Q5" s="104" t="s">
        <v>34</v>
      </c>
      <c r="R5" s="104" t="s">
        <v>18</v>
      </c>
      <c r="S5" s="104" t="s">
        <v>30</v>
      </c>
      <c r="T5" s="103" t="s">
        <v>68</v>
      </c>
      <c r="U5" s="103" t="s">
        <v>115</v>
      </c>
      <c r="V5" s="103" t="s">
        <v>116</v>
      </c>
      <c r="W5" s="103" t="s">
        <v>117</v>
      </c>
      <c r="X5" s="103" t="s">
        <v>118</v>
      </c>
      <c r="Y5" s="103" t="s">
        <v>119</v>
      </c>
      <c r="Z5" s="103" t="s">
        <v>120</v>
      </c>
      <c r="AA5" s="103" t="s">
        <v>121</v>
      </c>
      <c r="AB5" s="104" t="s">
        <v>55</v>
      </c>
      <c r="AC5" s="104" t="s">
        <v>13</v>
      </c>
      <c r="AD5" s="103" t="s">
        <v>122</v>
      </c>
      <c r="AE5" s="105" t="s">
        <v>97</v>
      </c>
      <c r="AF5" s="104" t="s">
        <v>123</v>
      </c>
      <c r="AG5" s="104" t="s">
        <v>58</v>
      </c>
      <c r="AH5" s="104" t="s">
        <v>69</v>
      </c>
      <c r="AI5" s="104" t="s">
        <v>124</v>
      </c>
      <c r="AJ5" s="103" t="s">
        <v>125</v>
      </c>
      <c r="AK5" s="104" t="s">
        <v>60</v>
      </c>
      <c r="AL5" s="106" t="s">
        <v>126</v>
      </c>
      <c r="AM5"/>
    </row>
    <row r="6" spans="1:39" ht="15">
      <c r="A6" s="15">
        <v>1</v>
      </c>
      <c r="B6" s="15" t="s">
        <v>7</v>
      </c>
      <c r="C6" s="15" t="s">
        <v>8</v>
      </c>
      <c r="D6" s="15" t="s">
        <v>9</v>
      </c>
      <c r="E6" s="15">
        <v>5</v>
      </c>
      <c r="G6">
        <v>1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5</v>
      </c>
      <c r="U6">
        <v>0</v>
      </c>
      <c r="V6">
        <v>0</v>
      </c>
      <c r="W6">
        <v>0</v>
      </c>
      <c r="X6">
        <v>0</v>
      </c>
      <c r="Y6">
        <v>0</v>
      </c>
      <c r="Z6">
        <v>0</v>
      </c>
      <c r="AA6">
        <v>0</v>
      </c>
      <c r="AB6">
        <v>0</v>
      </c>
      <c r="AC6">
        <v>0</v>
      </c>
      <c r="AD6">
        <v>0</v>
      </c>
      <c r="AE6">
        <v>0</v>
      </c>
      <c r="AF6">
        <v>0</v>
      </c>
      <c r="AG6">
        <v>0</v>
      </c>
      <c r="AH6">
        <v>0</v>
      </c>
      <c r="AI6">
        <v>0</v>
      </c>
      <c r="AJ6">
        <v>0</v>
      </c>
      <c r="AK6">
        <v>0</v>
      </c>
      <c r="AL6">
        <v>0</v>
      </c>
      <c r="AM6"/>
    </row>
    <row r="7" spans="1:39" ht="15">
      <c r="A7" s="15">
        <v>2</v>
      </c>
      <c r="B7" s="15">
        <v>0</v>
      </c>
      <c r="C7" s="15"/>
      <c r="D7" s="15"/>
      <c r="E7" s="15"/>
      <c r="G7">
        <v>2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>
        <v>0</v>
      </c>
      <c r="AM7"/>
    </row>
    <row r="8" spans="1:39" ht="15">
      <c r="A8" s="15">
        <v>3</v>
      </c>
      <c r="B8" s="15">
        <v>0</v>
      </c>
      <c r="C8" s="15"/>
      <c r="D8" s="15"/>
      <c r="E8" s="15"/>
      <c r="G8">
        <v>3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D8">
        <v>0</v>
      </c>
      <c r="AE8">
        <v>0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>
        <v>0</v>
      </c>
      <c r="AM8"/>
    </row>
    <row r="9" spans="1:39" ht="15">
      <c r="A9" s="15">
        <v>4</v>
      </c>
      <c r="B9" s="15">
        <v>0</v>
      </c>
      <c r="C9" s="15"/>
      <c r="D9" s="15"/>
      <c r="E9" s="15"/>
      <c r="G9">
        <v>4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>
        <v>0</v>
      </c>
      <c r="AM9"/>
    </row>
    <row r="10" spans="1:39" ht="15">
      <c r="A10" s="15">
        <v>5</v>
      </c>
      <c r="B10" s="15" t="s">
        <v>7</v>
      </c>
      <c r="C10" s="15" t="s">
        <v>8</v>
      </c>
      <c r="D10" s="15" t="s">
        <v>18</v>
      </c>
      <c r="E10" s="15">
        <v>1</v>
      </c>
      <c r="G10">
        <v>5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1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0</v>
      </c>
      <c r="AM10"/>
    </row>
    <row r="11" spans="1:39" ht="15">
      <c r="A11" s="15">
        <v>6</v>
      </c>
      <c r="B11" s="15" t="s">
        <v>19</v>
      </c>
      <c r="C11" s="15" t="s">
        <v>11</v>
      </c>
      <c r="D11" s="15" t="s">
        <v>67</v>
      </c>
      <c r="E11" s="15">
        <v>10</v>
      </c>
      <c r="G11">
        <v>6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2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10</v>
      </c>
      <c r="AM11"/>
    </row>
    <row r="12" spans="1:39" ht="15">
      <c r="A12" s="15"/>
      <c r="B12" s="15" t="s">
        <v>7</v>
      </c>
      <c r="C12" s="15" t="s">
        <v>10</v>
      </c>
      <c r="D12" s="15" t="s">
        <v>37</v>
      </c>
      <c r="E12" s="15">
        <v>2</v>
      </c>
      <c r="G12">
        <v>7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7</v>
      </c>
      <c r="O12">
        <v>0</v>
      </c>
      <c r="P12">
        <v>0</v>
      </c>
      <c r="Q12">
        <v>0</v>
      </c>
      <c r="R12">
        <v>1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>
        <v>1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3</v>
      </c>
      <c r="AL12">
        <v>0</v>
      </c>
      <c r="AM12"/>
    </row>
    <row r="13" spans="1:39" ht="15">
      <c r="A13" s="15">
        <v>7</v>
      </c>
      <c r="B13" s="15" t="s">
        <v>22</v>
      </c>
      <c r="C13" s="15" t="s">
        <v>11</v>
      </c>
      <c r="D13" s="15" t="s">
        <v>60</v>
      </c>
      <c r="E13" s="15">
        <v>3</v>
      </c>
      <c r="G13">
        <v>8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5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/>
    </row>
    <row r="14" spans="1:39" ht="15">
      <c r="A14" s="15"/>
      <c r="B14" s="15" t="s">
        <v>7</v>
      </c>
      <c r="C14" s="15" t="s">
        <v>8</v>
      </c>
      <c r="D14" s="15" t="s">
        <v>18</v>
      </c>
      <c r="E14" s="15">
        <v>1</v>
      </c>
      <c r="G14">
        <v>9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3</v>
      </c>
      <c r="U14">
        <v>0</v>
      </c>
      <c r="V14">
        <v>0</v>
      </c>
      <c r="W14">
        <v>0</v>
      </c>
      <c r="X14">
        <v>1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/>
    </row>
    <row r="15" spans="1:39" ht="15">
      <c r="A15" s="15"/>
      <c r="B15" s="15" t="s">
        <v>7</v>
      </c>
      <c r="C15" s="15" t="s">
        <v>12</v>
      </c>
      <c r="D15" s="15" t="s">
        <v>13</v>
      </c>
      <c r="E15" s="15">
        <v>1</v>
      </c>
      <c r="G15">
        <v>10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2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/>
    </row>
    <row r="16" spans="1:39" ht="15">
      <c r="A16" s="15"/>
      <c r="B16" s="15" t="s">
        <v>7</v>
      </c>
      <c r="C16" s="15" t="s">
        <v>20</v>
      </c>
      <c r="D16" s="15" t="s">
        <v>67</v>
      </c>
      <c r="E16" s="15">
        <v>7</v>
      </c>
      <c r="G16">
        <v>11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5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/>
    </row>
    <row r="17" spans="1:39" ht="15">
      <c r="A17" s="15">
        <v>8</v>
      </c>
      <c r="B17" s="15" t="s">
        <v>7</v>
      </c>
      <c r="C17" s="15" t="s">
        <v>8</v>
      </c>
      <c r="D17" s="15" t="s">
        <v>9</v>
      </c>
      <c r="E17" s="15">
        <v>5</v>
      </c>
      <c r="G17">
        <v>12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>
        <v>3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/>
    </row>
    <row r="18" spans="1:39" ht="15">
      <c r="A18" s="15">
        <v>9</v>
      </c>
      <c r="B18" s="15" t="s">
        <v>7</v>
      </c>
      <c r="C18" s="15" t="s">
        <v>14</v>
      </c>
      <c r="D18" s="15" t="s">
        <v>9</v>
      </c>
      <c r="E18" s="15">
        <v>1</v>
      </c>
      <c r="G18">
        <v>13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1</v>
      </c>
      <c r="U18">
        <v>0</v>
      </c>
      <c r="V18">
        <v>0</v>
      </c>
      <c r="W18">
        <v>0</v>
      </c>
      <c r="X18">
        <v>0</v>
      </c>
      <c r="Y18">
        <v>1</v>
      </c>
      <c r="Z18">
        <v>0</v>
      </c>
      <c r="AA18">
        <v>0</v>
      </c>
      <c r="AB18">
        <v>0</v>
      </c>
      <c r="AC18">
        <v>1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/>
    </row>
    <row r="19" spans="1:39" ht="15">
      <c r="A19" s="15"/>
      <c r="B19" s="15" t="s">
        <v>7</v>
      </c>
      <c r="C19" s="15" t="s">
        <v>8</v>
      </c>
      <c r="D19" s="15" t="s">
        <v>9</v>
      </c>
      <c r="E19" s="15">
        <v>3</v>
      </c>
      <c r="G19">
        <v>14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1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/>
    </row>
    <row r="20" spans="1:39" ht="15">
      <c r="A20" s="15">
        <v>10</v>
      </c>
      <c r="B20" s="15" t="s">
        <v>28</v>
      </c>
      <c r="C20" s="15" t="s">
        <v>8</v>
      </c>
      <c r="D20" s="15" t="s">
        <v>30</v>
      </c>
      <c r="E20" s="15">
        <v>2</v>
      </c>
      <c r="G20">
        <v>15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0</v>
      </c>
      <c r="AM20"/>
    </row>
    <row r="21" spans="1:39" ht="15">
      <c r="A21" s="15">
        <v>11</v>
      </c>
      <c r="B21" s="15" t="s">
        <v>7</v>
      </c>
      <c r="C21" s="15" t="s">
        <v>8</v>
      </c>
      <c r="D21" s="15" t="s">
        <v>18</v>
      </c>
      <c r="E21" s="15">
        <v>5</v>
      </c>
      <c r="G21">
        <v>16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/>
    </row>
    <row r="22" spans="1:39" ht="15">
      <c r="A22" s="15">
        <v>12</v>
      </c>
      <c r="B22" s="15" t="s">
        <v>7</v>
      </c>
      <c r="C22" s="15" t="s">
        <v>12</v>
      </c>
      <c r="D22" s="15" t="s">
        <v>13</v>
      </c>
      <c r="E22" s="15">
        <v>3</v>
      </c>
      <c r="G22">
        <v>17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>
        <v>0</v>
      </c>
      <c r="AC22">
        <v>0</v>
      </c>
      <c r="AD22">
        <v>0</v>
      </c>
      <c r="AE22">
        <v>0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0</v>
      </c>
      <c r="AL22">
        <v>0</v>
      </c>
      <c r="AM22"/>
    </row>
    <row r="23" spans="1:39" ht="15">
      <c r="A23" s="15">
        <v>13</v>
      </c>
      <c r="B23" s="15" t="s">
        <v>7</v>
      </c>
      <c r="C23" s="15" t="s">
        <v>14</v>
      </c>
      <c r="D23" s="15" t="s">
        <v>16</v>
      </c>
      <c r="E23" s="15">
        <v>1</v>
      </c>
      <c r="G23">
        <v>18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  <c r="AB23">
        <v>0</v>
      </c>
      <c r="AC23">
        <v>0</v>
      </c>
      <c r="AD23">
        <v>0</v>
      </c>
      <c r="AE23">
        <v>0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0</v>
      </c>
      <c r="AL23">
        <v>0</v>
      </c>
      <c r="AM23"/>
    </row>
    <row r="24" spans="1:39" ht="15">
      <c r="A24" s="15"/>
      <c r="B24" s="15" t="s">
        <v>7</v>
      </c>
      <c r="C24" s="15" t="s">
        <v>8</v>
      </c>
      <c r="D24" s="15" t="s">
        <v>9</v>
      </c>
      <c r="E24" s="15">
        <v>1</v>
      </c>
      <c r="G24">
        <v>19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5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  <c r="AB24">
        <v>0</v>
      </c>
      <c r="AC24">
        <v>0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L24">
        <v>0</v>
      </c>
      <c r="AM24"/>
    </row>
    <row r="25" spans="1:39" ht="15">
      <c r="A25" s="15"/>
      <c r="B25" s="15" t="s">
        <v>7</v>
      </c>
      <c r="C25" s="15" t="s">
        <v>12</v>
      </c>
      <c r="D25" s="15" t="s">
        <v>13</v>
      </c>
      <c r="E25" s="15">
        <v>1</v>
      </c>
      <c r="G25">
        <v>20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3</v>
      </c>
      <c r="Y25">
        <v>0</v>
      </c>
      <c r="Z25">
        <v>0</v>
      </c>
      <c r="AA25">
        <v>0</v>
      </c>
      <c r="AB25">
        <v>0</v>
      </c>
      <c r="AC25">
        <v>0</v>
      </c>
      <c r="AD25">
        <v>0</v>
      </c>
      <c r="AE25">
        <v>0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0</v>
      </c>
      <c r="AL25">
        <v>0</v>
      </c>
      <c r="AM25"/>
    </row>
    <row r="26" spans="1:39" ht="15">
      <c r="A26" s="15">
        <v>14</v>
      </c>
      <c r="B26" s="15" t="s">
        <v>7</v>
      </c>
      <c r="C26" s="15" t="s">
        <v>8</v>
      </c>
      <c r="D26" s="15" t="s">
        <v>9</v>
      </c>
      <c r="E26" s="15">
        <v>1</v>
      </c>
      <c r="G26">
        <v>21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  <c r="AA26">
        <v>0</v>
      </c>
      <c r="AB26">
        <v>0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  <c r="AL26">
        <v>0</v>
      </c>
      <c r="AM26"/>
    </row>
    <row r="27" spans="1:39" ht="15">
      <c r="A27" s="15">
        <v>15</v>
      </c>
      <c r="B27" s="15">
        <v>0</v>
      </c>
      <c r="C27" s="15"/>
      <c r="D27" s="15"/>
      <c r="E27" s="15"/>
      <c r="G27">
        <v>22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  <c r="AA27">
        <v>0</v>
      </c>
      <c r="AB27">
        <v>0</v>
      </c>
      <c r="AC27">
        <v>0</v>
      </c>
      <c r="AD27">
        <v>0</v>
      </c>
      <c r="AE27">
        <v>0</v>
      </c>
      <c r="AF27">
        <v>0</v>
      </c>
      <c r="AG27">
        <v>0</v>
      </c>
      <c r="AH27">
        <v>0</v>
      </c>
      <c r="AI27">
        <v>0</v>
      </c>
      <c r="AJ27">
        <v>0</v>
      </c>
      <c r="AK27">
        <v>0</v>
      </c>
      <c r="AL27">
        <v>0</v>
      </c>
      <c r="AM27"/>
    </row>
    <row r="28" spans="1:39" ht="15">
      <c r="A28" s="15">
        <v>16</v>
      </c>
      <c r="B28" s="15">
        <v>0</v>
      </c>
      <c r="C28" s="15"/>
      <c r="D28" s="15"/>
      <c r="E28" s="15"/>
      <c r="G28">
        <v>23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0</v>
      </c>
      <c r="AA28">
        <v>0</v>
      </c>
      <c r="AB28">
        <v>0</v>
      </c>
      <c r="AC28">
        <v>1</v>
      </c>
      <c r="AD28">
        <v>0</v>
      </c>
      <c r="AE28">
        <v>0</v>
      </c>
      <c r="AF28">
        <v>0</v>
      </c>
      <c r="AG28">
        <v>0</v>
      </c>
      <c r="AH28">
        <v>0</v>
      </c>
      <c r="AI28">
        <v>0</v>
      </c>
      <c r="AJ28">
        <v>0</v>
      </c>
      <c r="AK28">
        <v>0</v>
      </c>
      <c r="AL28">
        <v>0</v>
      </c>
      <c r="AM28"/>
    </row>
    <row r="29" spans="1:39" ht="15">
      <c r="A29" s="15">
        <v>17</v>
      </c>
      <c r="B29" s="15">
        <v>0</v>
      </c>
      <c r="C29" s="15"/>
      <c r="D29" s="15"/>
      <c r="E29" s="15"/>
      <c r="G29">
        <v>24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1</v>
      </c>
      <c r="V29">
        <v>0</v>
      </c>
      <c r="W29">
        <v>0</v>
      </c>
      <c r="X29">
        <v>0</v>
      </c>
      <c r="Y29">
        <v>0</v>
      </c>
      <c r="Z29">
        <v>0</v>
      </c>
      <c r="AA29">
        <v>0</v>
      </c>
      <c r="AB29">
        <v>0</v>
      </c>
      <c r="AC29">
        <v>0</v>
      </c>
      <c r="AD29">
        <v>0</v>
      </c>
      <c r="AE29">
        <v>0</v>
      </c>
      <c r="AF29">
        <v>0</v>
      </c>
      <c r="AG29">
        <v>0</v>
      </c>
      <c r="AH29">
        <v>0</v>
      </c>
      <c r="AI29">
        <v>0</v>
      </c>
      <c r="AJ29">
        <v>0</v>
      </c>
      <c r="AK29">
        <v>0</v>
      </c>
      <c r="AL29">
        <v>0</v>
      </c>
      <c r="AM29"/>
    </row>
    <row r="30" spans="1:39" ht="15">
      <c r="A30" s="15">
        <v>18</v>
      </c>
      <c r="B30" s="15">
        <v>0</v>
      </c>
      <c r="C30" s="15"/>
      <c r="D30" s="15"/>
      <c r="E30" s="15"/>
      <c r="G30">
        <v>25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  <c r="AA30">
        <v>0</v>
      </c>
      <c r="AB30">
        <v>0</v>
      </c>
      <c r="AC30">
        <v>0</v>
      </c>
      <c r="AD30">
        <v>0</v>
      </c>
      <c r="AE30">
        <v>0</v>
      </c>
      <c r="AF30">
        <v>0</v>
      </c>
      <c r="AG30">
        <v>0</v>
      </c>
      <c r="AH30">
        <v>0</v>
      </c>
      <c r="AI30">
        <v>0</v>
      </c>
      <c r="AJ30">
        <v>0</v>
      </c>
      <c r="AK30">
        <v>0</v>
      </c>
      <c r="AL30">
        <v>0</v>
      </c>
      <c r="AM30"/>
    </row>
    <row r="31" spans="1:39" ht="15">
      <c r="A31" s="15">
        <v>19</v>
      </c>
      <c r="B31" s="15" t="s">
        <v>7</v>
      </c>
      <c r="C31" s="15" t="s">
        <v>8</v>
      </c>
      <c r="D31" s="15" t="s">
        <v>9</v>
      </c>
      <c r="E31" s="15">
        <v>5</v>
      </c>
      <c r="G31">
        <v>26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0</v>
      </c>
      <c r="AA31">
        <v>0</v>
      </c>
      <c r="AB31">
        <v>0</v>
      </c>
      <c r="AC31">
        <v>1</v>
      </c>
      <c r="AD31">
        <v>0</v>
      </c>
      <c r="AE31">
        <v>0</v>
      </c>
      <c r="AF31">
        <v>0</v>
      </c>
      <c r="AG31">
        <v>0</v>
      </c>
      <c r="AH31">
        <v>0</v>
      </c>
      <c r="AI31">
        <v>0</v>
      </c>
      <c r="AJ31">
        <v>0</v>
      </c>
      <c r="AK31">
        <v>0</v>
      </c>
      <c r="AL31">
        <v>0</v>
      </c>
      <c r="AM31"/>
    </row>
    <row r="32" spans="1:39" ht="15">
      <c r="A32" s="15">
        <v>20</v>
      </c>
      <c r="B32" s="15" t="s">
        <v>7</v>
      </c>
      <c r="C32" s="15" t="s">
        <v>17</v>
      </c>
      <c r="D32" s="15" t="s">
        <v>9</v>
      </c>
      <c r="E32" s="15">
        <v>3</v>
      </c>
      <c r="G32">
        <v>27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0</v>
      </c>
      <c r="AA32">
        <v>0</v>
      </c>
      <c r="AB32">
        <v>0</v>
      </c>
      <c r="AC32">
        <v>0</v>
      </c>
      <c r="AD32">
        <v>0</v>
      </c>
      <c r="AE32">
        <v>0</v>
      </c>
      <c r="AF32">
        <v>0</v>
      </c>
      <c r="AG32">
        <v>0</v>
      </c>
      <c r="AH32">
        <v>0</v>
      </c>
      <c r="AI32">
        <v>0</v>
      </c>
      <c r="AJ32">
        <v>0</v>
      </c>
      <c r="AK32">
        <v>0</v>
      </c>
      <c r="AL32">
        <v>0</v>
      </c>
      <c r="AM32"/>
    </row>
    <row r="33" spans="1:39" ht="15">
      <c r="A33" s="15">
        <v>21</v>
      </c>
      <c r="B33" s="15">
        <v>0</v>
      </c>
      <c r="C33" s="15"/>
      <c r="D33" s="15"/>
      <c r="E33" s="15"/>
      <c r="G33">
        <v>28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0</v>
      </c>
      <c r="AA33">
        <v>0</v>
      </c>
      <c r="AB33">
        <v>0</v>
      </c>
      <c r="AC33">
        <v>0</v>
      </c>
      <c r="AD33">
        <v>0</v>
      </c>
      <c r="AE33">
        <v>0</v>
      </c>
      <c r="AF33">
        <v>0</v>
      </c>
      <c r="AG33">
        <v>0</v>
      </c>
      <c r="AH33">
        <v>0</v>
      </c>
      <c r="AI33">
        <v>0</v>
      </c>
      <c r="AJ33">
        <v>0</v>
      </c>
      <c r="AK33">
        <v>0</v>
      </c>
      <c r="AL33">
        <v>0</v>
      </c>
      <c r="AM33"/>
    </row>
    <row r="34" spans="1:39" ht="15">
      <c r="A34" s="15">
        <v>22</v>
      </c>
      <c r="B34" s="15">
        <v>0</v>
      </c>
      <c r="C34" s="15"/>
      <c r="D34" s="15"/>
      <c r="E34" s="15"/>
      <c r="G34">
        <v>29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>
        <v>0</v>
      </c>
      <c r="AA34">
        <v>0</v>
      </c>
      <c r="AB34">
        <v>0</v>
      </c>
      <c r="AC34">
        <v>0</v>
      </c>
      <c r="AD34">
        <v>0</v>
      </c>
      <c r="AE34">
        <v>0</v>
      </c>
      <c r="AF34">
        <v>0</v>
      </c>
      <c r="AG34">
        <v>0</v>
      </c>
      <c r="AH34">
        <v>0</v>
      </c>
      <c r="AI34">
        <v>0</v>
      </c>
      <c r="AJ34">
        <v>0</v>
      </c>
      <c r="AK34">
        <v>0</v>
      </c>
      <c r="AL34">
        <v>0</v>
      </c>
      <c r="AM34"/>
    </row>
    <row r="35" spans="1:39" ht="15">
      <c r="A35" s="15">
        <v>23</v>
      </c>
      <c r="B35" s="15" t="s">
        <v>7</v>
      </c>
      <c r="C35" s="15" t="s">
        <v>12</v>
      </c>
      <c r="D35" s="15" t="s">
        <v>13</v>
      </c>
      <c r="E35" s="15">
        <v>1</v>
      </c>
      <c r="G35">
        <v>30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v>0</v>
      </c>
      <c r="AA35">
        <v>0</v>
      </c>
      <c r="AB35">
        <v>0</v>
      </c>
      <c r="AC35">
        <v>1</v>
      </c>
      <c r="AD35">
        <v>0</v>
      </c>
      <c r="AE35">
        <v>0</v>
      </c>
      <c r="AF35">
        <v>0</v>
      </c>
      <c r="AG35">
        <v>0</v>
      </c>
      <c r="AH35">
        <v>0</v>
      </c>
      <c r="AI35">
        <v>0</v>
      </c>
      <c r="AJ35">
        <v>0</v>
      </c>
      <c r="AK35">
        <v>0</v>
      </c>
      <c r="AL35">
        <v>0</v>
      </c>
      <c r="AM35"/>
    </row>
    <row r="36" spans="1:39" ht="15">
      <c r="A36" s="15">
        <v>24</v>
      </c>
      <c r="B36" s="15" t="s">
        <v>7</v>
      </c>
      <c r="C36" s="15" t="s">
        <v>8</v>
      </c>
      <c r="D36" s="15" t="s">
        <v>16</v>
      </c>
      <c r="E36" s="15">
        <v>1</v>
      </c>
      <c r="G36">
        <v>31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1</v>
      </c>
      <c r="U36">
        <v>0</v>
      </c>
      <c r="V36">
        <v>0</v>
      </c>
      <c r="W36">
        <v>0</v>
      </c>
      <c r="X36">
        <v>0</v>
      </c>
      <c r="Y36">
        <v>0</v>
      </c>
      <c r="Z36">
        <v>0</v>
      </c>
      <c r="AA36">
        <v>0</v>
      </c>
      <c r="AB36">
        <v>0</v>
      </c>
      <c r="AC36">
        <v>0</v>
      </c>
      <c r="AD36">
        <v>0</v>
      </c>
      <c r="AE36">
        <v>0</v>
      </c>
      <c r="AF36">
        <v>0</v>
      </c>
      <c r="AG36">
        <v>0</v>
      </c>
      <c r="AH36">
        <v>0</v>
      </c>
      <c r="AI36">
        <v>0</v>
      </c>
      <c r="AJ36">
        <v>0</v>
      </c>
      <c r="AK36">
        <v>0</v>
      </c>
      <c r="AL36">
        <v>0</v>
      </c>
      <c r="AM36"/>
    </row>
    <row r="37" spans="1:39" ht="15">
      <c r="A37" s="15">
        <v>25</v>
      </c>
      <c r="B37" s="15">
        <v>0</v>
      </c>
      <c r="C37" s="15"/>
      <c r="D37" s="15"/>
      <c r="E37" s="15"/>
      <c r="G37">
        <v>32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v>0</v>
      </c>
      <c r="AB37">
        <v>0</v>
      </c>
      <c r="AC37">
        <v>0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0</v>
      </c>
      <c r="AJ37">
        <v>0</v>
      </c>
      <c r="AK37">
        <v>0</v>
      </c>
      <c r="AL37">
        <v>0</v>
      </c>
      <c r="AM37"/>
    </row>
    <row r="38" spans="1:39" ht="15">
      <c r="A38" s="15">
        <v>26</v>
      </c>
      <c r="B38" s="15" t="s">
        <v>7</v>
      </c>
      <c r="C38" s="15" t="s">
        <v>12</v>
      </c>
      <c r="D38" s="15" t="s">
        <v>13</v>
      </c>
      <c r="E38" s="15">
        <v>1</v>
      </c>
      <c r="G38">
        <v>33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3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Z38">
        <v>0</v>
      </c>
      <c r="AA38">
        <v>0</v>
      </c>
      <c r="AB38">
        <v>0</v>
      </c>
      <c r="AC38">
        <v>0</v>
      </c>
      <c r="AD38">
        <v>0</v>
      </c>
      <c r="AE38">
        <v>0</v>
      </c>
      <c r="AF38">
        <v>0</v>
      </c>
      <c r="AG38">
        <v>0</v>
      </c>
      <c r="AH38">
        <v>0</v>
      </c>
      <c r="AI38">
        <v>0</v>
      </c>
      <c r="AJ38">
        <v>0</v>
      </c>
      <c r="AK38">
        <v>0</v>
      </c>
      <c r="AL38">
        <v>0</v>
      </c>
      <c r="AM38"/>
    </row>
    <row r="39" spans="1:39" ht="15">
      <c r="A39" s="15">
        <v>27</v>
      </c>
      <c r="B39" s="15">
        <v>0</v>
      </c>
      <c r="C39" s="15"/>
      <c r="D39" s="15"/>
      <c r="E39" s="15"/>
      <c r="G39">
        <v>34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>
        <v>0</v>
      </c>
      <c r="Z39">
        <v>0</v>
      </c>
      <c r="AA39">
        <v>0</v>
      </c>
      <c r="AB39">
        <v>0</v>
      </c>
      <c r="AC39">
        <v>0</v>
      </c>
      <c r="AD39">
        <v>0</v>
      </c>
      <c r="AE39">
        <v>0</v>
      </c>
      <c r="AF39">
        <v>0</v>
      </c>
      <c r="AG39">
        <v>0</v>
      </c>
      <c r="AH39">
        <v>0</v>
      </c>
      <c r="AI39">
        <v>0</v>
      </c>
      <c r="AJ39">
        <v>0</v>
      </c>
      <c r="AK39">
        <v>0</v>
      </c>
      <c r="AL39">
        <v>0</v>
      </c>
      <c r="AM39"/>
    </row>
    <row r="40" spans="1:39" ht="15">
      <c r="A40" s="15">
        <v>28</v>
      </c>
      <c r="B40" s="15">
        <v>0</v>
      </c>
      <c r="C40" s="15"/>
      <c r="D40" s="15"/>
      <c r="E40" s="15"/>
      <c r="G40">
        <v>35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3</v>
      </c>
      <c r="S40">
        <v>0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Z40">
        <v>0</v>
      </c>
      <c r="AA40">
        <v>0</v>
      </c>
      <c r="AB40">
        <v>0</v>
      </c>
      <c r="AC40">
        <v>0</v>
      </c>
      <c r="AD40">
        <v>0</v>
      </c>
      <c r="AE40">
        <v>0</v>
      </c>
      <c r="AF40">
        <v>0</v>
      </c>
      <c r="AG40">
        <v>0</v>
      </c>
      <c r="AH40">
        <v>0</v>
      </c>
      <c r="AI40">
        <v>0</v>
      </c>
      <c r="AJ40">
        <v>0</v>
      </c>
      <c r="AK40">
        <v>0</v>
      </c>
      <c r="AL40">
        <v>0</v>
      </c>
      <c r="AM40"/>
    </row>
    <row r="41" spans="1:39" ht="15">
      <c r="A41" s="15">
        <v>29</v>
      </c>
      <c r="B41" s="15">
        <v>0</v>
      </c>
      <c r="C41" s="15"/>
      <c r="D41" s="15"/>
      <c r="E41" s="15"/>
      <c r="G41">
        <v>36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  <c r="Z41">
        <v>0</v>
      </c>
      <c r="AA41">
        <v>0</v>
      </c>
      <c r="AB41">
        <v>0</v>
      </c>
      <c r="AC41">
        <v>3</v>
      </c>
      <c r="AD41">
        <v>0</v>
      </c>
      <c r="AE41">
        <v>0</v>
      </c>
      <c r="AF41">
        <v>0</v>
      </c>
      <c r="AG41">
        <v>0</v>
      </c>
      <c r="AH41">
        <v>0</v>
      </c>
      <c r="AI41">
        <v>0</v>
      </c>
      <c r="AJ41">
        <v>0</v>
      </c>
      <c r="AK41">
        <v>0</v>
      </c>
      <c r="AL41">
        <v>0</v>
      </c>
      <c r="AM41"/>
    </row>
    <row r="42" spans="1:39" ht="15">
      <c r="A42" s="15">
        <v>30</v>
      </c>
      <c r="B42" s="15" t="s">
        <v>7</v>
      </c>
      <c r="C42" s="15" t="s">
        <v>12</v>
      </c>
      <c r="D42" s="15" t="s">
        <v>13</v>
      </c>
      <c r="E42" s="15">
        <v>1</v>
      </c>
      <c r="G42">
        <v>37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3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0</v>
      </c>
      <c r="AA42">
        <v>0</v>
      </c>
      <c r="AB42">
        <v>0</v>
      </c>
      <c r="AC42">
        <v>0</v>
      </c>
      <c r="AD42">
        <v>0</v>
      </c>
      <c r="AE42">
        <v>0</v>
      </c>
      <c r="AF42">
        <v>0</v>
      </c>
      <c r="AG42">
        <v>0</v>
      </c>
      <c r="AH42">
        <v>0</v>
      </c>
      <c r="AI42">
        <v>0</v>
      </c>
      <c r="AJ42">
        <v>0</v>
      </c>
      <c r="AK42">
        <v>0</v>
      </c>
      <c r="AL42">
        <v>0</v>
      </c>
      <c r="AM42"/>
    </row>
    <row r="43" spans="1:39" ht="15">
      <c r="A43" s="15">
        <v>31</v>
      </c>
      <c r="B43" s="15" t="s">
        <v>7</v>
      </c>
      <c r="C43" s="15" t="s">
        <v>8</v>
      </c>
      <c r="D43" s="15" t="s">
        <v>9</v>
      </c>
      <c r="E43" s="15">
        <v>1</v>
      </c>
      <c r="G43">
        <v>38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>
        <v>0</v>
      </c>
      <c r="AC43">
        <v>0</v>
      </c>
      <c r="AD43">
        <v>0</v>
      </c>
      <c r="AE43">
        <v>0</v>
      </c>
      <c r="AF43">
        <v>0</v>
      </c>
      <c r="AG43">
        <v>0</v>
      </c>
      <c r="AH43">
        <v>0</v>
      </c>
      <c r="AI43">
        <v>0</v>
      </c>
      <c r="AJ43">
        <v>0</v>
      </c>
      <c r="AK43">
        <v>0</v>
      </c>
      <c r="AL43">
        <v>0</v>
      </c>
      <c r="AM43"/>
    </row>
    <row r="44" spans="1:39" ht="15">
      <c r="A44" s="15">
        <v>32</v>
      </c>
      <c r="B44" s="15">
        <v>0</v>
      </c>
      <c r="C44" s="15"/>
      <c r="D44" s="15"/>
      <c r="E44" s="15"/>
      <c r="G44">
        <v>39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4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Z44">
        <v>0</v>
      </c>
      <c r="AA44">
        <v>0</v>
      </c>
      <c r="AB44">
        <v>0</v>
      </c>
      <c r="AC44">
        <v>0</v>
      </c>
      <c r="AD44">
        <v>0</v>
      </c>
      <c r="AE44">
        <v>0</v>
      </c>
      <c r="AF44">
        <v>0</v>
      </c>
      <c r="AG44">
        <v>0</v>
      </c>
      <c r="AH44">
        <v>0</v>
      </c>
      <c r="AI44">
        <v>0</v>
      </c>
      <c r="AJ44">
        <v>0</v>
      </c>
      <c r="AK44">
        <v>0</v>
      </c>
      <c r="AL44">
        <v>0</v>
      </c>
      <c r="AM44"/>
    </row>
    <row r="45" spans="1:39" ht="15">
      <c r="A45" s="15">
        <v>33</v>
      </c>
      <c r="B45" s="15" t="s">
        <v>7</v>
      </c>
      <c r="C45" s="15" t="s">
        <v>8</v>
      </c>
      <c r="D45" s="15" t="s">
        <v>18</v>
      </c>
      <c r="E45" s="15">
        <v>3</v>
      </c>
      <c r="G45">
        <v>40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8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  <c r="Z45">
        <v>0</v>
      </c>
      <c r="AA45">
        <v>0</v>
      </c>
      <c r="AB45">
        <v>0</v>
      </c>
      <c r="AC45">
        <v>0</v>
      </c>
      <c r="AD45">
        <v>0</v>
      </c>
      <c r="AE45">
        <v>0</v>
      </c>
      <c r="AF45">
        <v>0</v>
      </c>
      <c r="AG45">
        <v>0</v>
      </c>
      <c r="AH45">
        <v>0</v>
      </c>
      <c r="AI45">
        <v>0</v>
      </c>
      <c r="AJ45">
        <v>0</v>
      </c>
      <c r="AK45">
        <v>0</v>
      </c>
      <c r="AL45">
        <v>0</v>
      </c>
      <c r="AM45"/>
    </row>
    <row r="46" spans="1:39" ht="15">
      <c r="A46" s="15">
        <v>34</v>
      </c>
      <c r="B46" s="15">
        <v>0</v>
      </c>
      <c r="C46" s="15"/>
      <c r="D46" s="15"/>
      <c r="E46" s="15"/>
      <c r="G46">
        <v>41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4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  <c r="Z46">
        <v>0</v>
      </c>
      <c r="AA46">
        <v>0</v>
      </c>
      <c r="AB46">
        <v>0</v>
      </c>
      <c r="AC46">
        <v>0</v>
      </c>
      <c r="AD46">
        <v>0</v>
      </c>
      <c r="AE46">
        <v>0</v>
      </c>
      <c r="AF46">
        <v>0</v>
      </c>
      <c r="AG46">
        <v>0</v>
      </c>
      <c r="AH46">
        <v>0</v>
      </c>
      <c r="AI46">
        <v>0</v>
      </c>
      <c r="AJ46">
        <v>0</v>
      </c>
      <c r="AK46">
        <v>0</v>
      </c>
      <c r="AL46">
        <v>0</v>
      </c>
      <c r="AM46"/>
    </row>
    <row r="47" spans="1:39" ht="15">
      <c r="A47" s="15">
        <v>35</v>
      </c>
      <c r="B47" s="15" t="s">
        <v>7</v>
      </c>
      <c r="C47" s="15" t="s">
        <v>8</v>
      </c>
      <c r="D47" s="15" t="s">
        <v>18</v>
      </c>
      <c r="E47" s="15">
        <v>3</v>
      </c>
      <c r="G47">
        <v>42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6</v>
      </c>
      <c r="U47">
        <v>0</v>
      </c>
      <c r="V47">
        <v>0</v>
      </c>
      <c r="W47">
        <v>0</v>
      </c>
      <c r="X47">
        <v>0</v>
      </c>
      <c r="Y47">
        <v>0</v>
      </c>
      <c r="Z47">
        <v>0</v>
      </c>
      <c r="AA47">
        <v>0</v>
      </c>
      <c r="AB47">
        <v>0</v>
      </c>
      <c r="AC47">
        <v>1</v>
      </c>
      <c r="AD47">
        <v>0</v>
      </c>
      <c r="AE47">
        <v>0</v>
      </c>
      <c r="AF47">
        <v>0</v>
      </c>
      <c r="AG47">
        <v>0</v>
      </c>
      <c r="AH47">
        <v>0</v>
      </c>
      <c r="AI47">
        <v>0</v>
      </c>
      <c r="AJ47">
        <v>0</v>
      </c>
      <c r="AK47">
        <v>0</v>
      </c>
      <c r="AL47">
        <v>0</v>
      </c>
      <c r="AM47"/>
    </row>
    <row r="48" spans="1:39" ht="15">
      <c r="A48" s="15">
        <v>36</v>
      </c>
      <c r="B48" s="15" t="s">
        <v>7</v>
      </c>
      <c r="C48" s="15" t="s">
        <v>12</v>
      </c>
      <c r="D48" s="15" t="s">
        <v>13</v>
      </c>
      <c r="E48" s="15">
        <v>3</v>
      </c>
      <c r="G48">
        <v>43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  <c r="V48">
        <v>0</v>
      </c>
      <c r="W48">
        <v>0</v>
      </c>
      <c r="X48">
        <v>0</v>
      </c>
      <c r="Y48">
        <v>0</v>
      </c>
      <c r="Z48">
        <v>0</v>
      </c>
      <c r="AA48">
        <v>0</v>
      </c>
      <c r="AB48">
        <v>0</v>
      </c>
      <c r="AC48">
        <v>2</v>
      </c>
      <c r="AD48">
        <v>0</v>
      </c>
      <c r="AE48">
        <v>0</v>
      </c>
      <c r="AF48">
        <v>0</v>
      </c>
      <c r="AG48">
        <v>0</v>
      </c>
      <c r="AH48">
        <v>0</v>
      </c>
      <c r="AI48">
        <v>0</v>
      </c>
      <c r="AJ48">
        <v>0</v>
      </c>
      <c r="AK48">
        <v>0</v>
      </c>
      <c r="AL48">
        <v>0</v>
      </c>
      <c r="AM48"/>
    </row>
    <row r="49" spans="1:39" ht="15">
      <c r="A49" s="15">
        <v>37</v>
      </c>
      <c r="B49" s="15" t="s">
        <v>7</v>
      </c>
      <c r="C49" s="15" t="s">
        <v>8</v>
      </c>
      <c r="D49" s="15" t="s">
        <v>18</v>
      </c>
      <c r="E49" s="15">
        <v>3</v>
      </c>
      <c r="G49">
        <v>44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1</v>
      </c>
      <c r="U49">
        <v>0</v>
      </c>
      <c r="V49">
        <v>0</v>
      </c>
      <c r="W49">
        <v>0</v>
      </c>
      <c r="X49">
        <v>0</v>
      </c>
      <c r="Y49">
        <v>0</v>
      </c>
      <c r="Z49">
        <v>0</v>
      </c>
      <c r="AA49">
        <v>0</v>
      </c>
      <c r="AB49">
        <v>0</v>
      </c>
      <c r="AC49">
        <v>0</v>
      </c>
      <c r="AD49">
        <v>0</v>
      </c>
      <c r="AE49">
        <v>0</v>
      </c>
      <c r="AF49">
        <v>0</v>
      </c>
      <c r="AG49">
        <v>0</v>
      </c>
      <c r="AH49">
        <v>0</v>
      </c>
      <c r="AI49">
        <v>0</v>
      </c>
      <c r="AJ49">
        <v>0</v>
      </c>
      <c r="AK49">
        <v>0</v>
      </c>
      <c r="AL49">
        <v>0</v>
      </c>
      <c r="AM49"/>
    </row>
    <row r="50" spans="1:39" ht="15">
      <c r="A50" s="15">
        <v>38</v>
      </c>
      <c r="B50" s="15">
        <v>0</v>
      </c>
      <c r="C50" s="15"/>
      <c r="D50" s="15"/>
      <c r="E50" s="15"/>
      <c r="G50">
        <v>45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  <c r="Z50">
        <v>0</v>
      </c>
      <c r="AA50">
        <v>0</v>
      </c>
      <c r="AB50">
        <v>0</v>
      </c>
      <c r="AC50">
        <v>0</v>
      </c>
      <c r="AD50">
        <v>0</v>
      </c>
      <c r="AE50">
        <v>0</v>
      </c>
      <c r="AF50">
        <v>0</v>
      </c>
      <c r="AG50">
        <v>0</v>
      </c>
      <c r="AH50">
        <v>0</v>
      </c>
      <c r="AI50">
        <v>0</v>
      </c>
      <c r="AJ50">
        <v>0</v>
      </c>
      <c r="AK50">
        <v>0</v>
      </c>
      <c r="AL50">
        <v>0</v>
      </c>
      <c r="AM50"/>
    </row>
    <row r="51" spans="1:39" ht="15">
      <c r="A51" s="15">
        <v>39</v>
      </c>
      <c r="B51" s="15" t="s">
        <v>7</v>
      </c>
      <c r="C51" s="15" t="s">
        <v>8</v>
      </c>
      <c r="D51" s="15" t="s">
        <v>18</v>
      </c>
      <c r="E51" s="15">
        <v>4</v>
      </c>
      <c r="G51">
        <v>46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1</v>
      </c>
      <c r="U51">
        <v>0</v>
      </c>
      <c r="V51">
        <v>0</v>
      </c>
      <c r="W51">
        <v>0</v>
      </c>
      <c r="X51">
        <v>0</v>
      </c>
      <c r="Y51">
        <v>0</v>
      </c>
      <c r="Z51">
        <v>0</v>
      </c>
      <c r="AA51">
        <v>0</v>
      </c>
      <c r="AB51">
        <v>0</v>
      </c>
      <c r="AC51">
        <v>0</v>
      </c>
      <c r="AD51">
        <v>0</v>
      </c>
      <c r="AE51">
        <v>0</v>
      </c>
      <c r="AF51">
        <v>0</v>
      </c>
      <c r="AG51">
        <v>0</v>
      </c>
      <c r="AH51">
        <v>0</v>
      </c>
      <c r="AI51">
        <v>0</v>
      </c>
      <c r="AJ51">
        <v>0</v>
      </c>
      <c r="AK51">
        <v>0</v>
      </c>
      <c r="AL51">
        <v>0</v>
      </c>
      <c r="AM51"/>
    </row>
    <row r="52" spans="1:39" ht="15">
      <c r="A52" s="15">
        <v>40</v>
      </c>
      <c r="B52" s="15" t="s">
        <v>7</v>
      </c>
      <c r="C52" s="15" t="s">
        <v>8</v>
      </c>
      <c r="D52" s="15" t="s">
        <v>18</v>
      </c>
      <c r="E52" s="15">
        <v>8</v>
      </c>
      <c r="G52">
        <v>47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  <c r="U52">
        <v>1</v>
      </c>
      <c r="V52">
        <v>0</v>
      </c>
      <c r="W52">
        <v>0</v>
      </c>
      <c r="X52">
        <v>0</v>
      </c>
      <c r="Y52">
        <v>0</v>
      </c>
      <c r="Z52">
        <v>0</v>
      </c>
      <c r="AA52">
        <v>0</v>
      </c>
      <c r="AB52">
        <v>0</v>
      </c>
      <c r="AC52">
        <v>0</v>
      </c>
      <c r="AD52">
        <v>0</v>
      </c>
      <c r="AE52">
        <v>0</v>
      </c>
      <c r="AF52">
        <v>0</v>
      </c>
      <c r="AG52">
        <v>0</v>
      </c>
      <c r="AH52">
        <v>0</v>
      </c>
      <c r="AI52">
        <v>0</v>
      </c>
      <c r="AJ52">
        <v>0</v>
      </c>
      <c r="AK52">
        <v>0</v>
      </c>
      <c r="AL52">
        <v>0</v>
      </c>
      <c r="AM52"/>
    </row>
    <row r="53" spans="1:39" ht="15">
      <c r="A53" s="15">
        <v>41</v>
      </c>
      <c r="B53" s="15" t="s">
        <v>7</v>
      </c>
      <c r="C53" s="15" t="s">
        <v>8</v>
      </c>
      <c r="D53" s="15" t="s">
        <v>18</v>
      </c>
      <c r="E53" s="15">
        <v>4</v>
      </c>
      <c r="G53">
        <v>48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1</v>
      </c>
      <c r="O53">
        <v>0</v>
      </c>
      <c r="P53">
        <v>0</v>
      </c>
      <c r="Q53">
        <v>0</v>
      </c>
      <c r="R53">
        <v>0</v>
      </c>
      <c r="S53">
        <v>0</v>
      </c>
      <c r="T53">
        <v>1</v>
      </c>
      <c r="U53">
        <v>0</v>
      </c>
      <c r="V53">
        <v>0</v>
      </c>
      <c r="W53">
        <v>0</v>
      </c>
      <c r="X53">
        <v>0</v>
      </c>
      <c r="Y53">
        <v>0</v>
      </c>
      <c r="Z53">
        <v>0</v>
      </c>
      <c r="AA53">
        <v>0</v>
      </c>
      <c r="AB53">
        <v>0</v>
      </c>
      <c r="AC53">
        <v>0</v>
      </c>
      <c r="AD53">
        <v>0</v>
      </c>
      <c r="AE53">
        <v>0</v>
      </c>
      <c r="AF53">
        <v>0</v>
      </c>
      <c r="AG53">
        <v>0</v>
      </c>
      <c r="AH53">
        <v>0</v>
      </c>
      <c r="AI53">
        <v>0</v>
      </c>
      <c r="AJ53">
        <v>0</v>
      </c>
      <c r="AK53">
        <v>0</v>
      </c>
      <c r="AL53">
        <v>0</v>
      </c>
      <c r="AM53"/>
    </row>
    <row r="54" spans="1:39" ht="15">
      <c r="A54" s="15">
        <v>42</v>
      </c>
      <c r="B54" s="15" t="s">
        <v>7</v>
      </c>
      <c r="C54" s="15" t="s">
        <v>12</v>
      </c>
      <c r="D54" s="15" t="s">
        <v>13</v>
      </c>
      <c r="E54" s="15">
        <v>1</v>
      </c>
      <c r="G54">
        <v>49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4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  <c r="W54">
        <v>0</v>
      </c>
      <c r="X54">
        <v>0</v>
      </c>
      <c r="Y54">
        <v>0</v>
      </c>
      <c r="Z54">
        <v>0</v>
      </c>
      <c r="AA54">
        <v>0</v>
      </c>
      <c r="AB54">
        <v>0</v>
      </c>
      <c r="AC54">
        <v>0</v>
      </c>
      <c r="AD54">
        <v>0</v>
      </c>
      <c r="AE54">
        <v>0</v>
      </c>
      <c r="AF54">
        <v>0</v>
      </c>
      <c r="AG54">
        <v>0</v>
      </c>
      <c r="AH54">
        <v>0</v>
      </c>
      <c r="AI54">
        <v>0</v>
      </c>
      <c r="AJ54">
        <v>0</v>
      </c>
      <c r="AK54">
        <v>0</v>
      </c>
      <c r="AL54">
        <v>0</v>
      </c>
      <c r="AM54"/>
    </row>
    <row r="55" spans="1:39" ht="15">
      <c r="A55" s="15"/>
      <c r="B55" s="15" t="s">
        <v>7</v>
      </c>
      <c r="C55" s="17" t="s">
        <v>8</v>
      </c>
      <c r="D55" s="17" t="s">
        <v>9</v>
      </c>
      <c r="E55" s="15">
        <v>6</v>
      </c>
      <c r="G55">
        <v>50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3</v>
      </c>
      <c r="U55">
        <v>0</v>
      </c>
      <c r="V55">
        <v>0</v>
      </c>
      <c r="W55">
        <v>0</v>
      </c>
      <c r="X55">
        <v>0</v>
      </c>
      <c r="Y55">
        <v>0</v>
      </c>
      <c r="Z55">
        <v>0</v>
      </c>
      <c r="AA55">
        <v>0</v>
      </c>
      <c r="AB55">
        <v>0</v>
      </c>
      <c r="AC55">
        <v>2</v>
      </c>
      <c r="AD55">
        <v>0</v>
      </c>
      <c r="AE55">
        <v>0</v>
      </c>
      <c r="AF55">
        <v>0</v>
      </c>
      <c r="AG55">
        <v>0</v>
      </c>
      <c r="AH55">
        <v>0</v>
      </c>
      <c r="AI55">
        <v>0</v>
      </c>
      <c r="AJ55">
        <v>0</v>
      </c>
      <c r="AK55">
        <v>0</v>
      </c>
      <c r="AL55">
        <v>0</v>
      </c>
      <c r="AM55"/>
    </row>
    <row r="56" spans="1:39" ht="15">
      <c r="A56" s="15">
        <v>43</v>
      </c>
      <c r="B56" s="15" t="s">
        <v>7</v>
      </c>
      <c r="C56" s="17" t="s">
        <v>12</v>
      </c>
      <c r="D56" s="17" t="s">
        <v>13</v>
      </c>
      <c r="E56" s="15">
        <v>1</v>
      </c>
      <c r="G56">
        <v>51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  <c r="V56">
        <v>0</v>
      </c>
      <c r="W56">
        <v>0</v>
      </c>
      <c r="X56">
        <v>0</v>
      </c>
      <c r="Y56">
        <v>0</v>
      </c>
      <c r="Z56">
        <v>0</v>
      </c>
      <c r="AA56">
        <v>0</v>
      </c>
      <c r="AB56">
        <v>0</v>
      </c>
      <c r="AC56">
        <v>0</v>
      </c>
      <c r="AD56">
        <v>0</v>
      </c>
      <c r="AE56">
        <v>0</v>
      </c>
      <c r="AF56">
        <v>0</v>
      </c>
      <c r="AG56">
        <v>0</v>
      </c>
      <c r="AH56">
        <v>0</v>
      </c>
      <c r="AI56">
        <v>0</v>
      </c>
      <c r="AJ56">
        <v>0</v>
      </c>
      <c r="AK56">
        <v>0</v>
      </c>
      <c r="AL56">
        <v>0</v>
      </c>
      <c r="AM56"/>
    </row>
    <row r="57" spans="1:39" ht="15">
      <c r="A57" s="15"/>
      <c r="B57" s="15" t="s">
        <v>7</v>
      </c>
      <c r="C57" s="15" t="s">
        <v>12</v>
      </c>
      <c r="D57" s="15" t="s">
        <v>13</v>
      </c>
      <c r="E57" s="15">
        <v>1</v>
      </c>
      <c r="G57">
        <v>52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  <c r="Z57">
        <v>0</v>
      </c>
      <c r="AA57">
        <v>0</v>
      </c>
      <c r="AB57">
        <v>0</v>
      </c>
      <c r="AC57">
        <v>0</v>
      </c>
      <c r="AD57">
        <v>0</v>
      </c>
      <c r="AE57">
        <v>0</v>
      </c>
      <c r="AF57">
        <v>0</v>
      </c>
      <c r="AG57">
        <v>0</v>
      </c>
      <c r="AH57">
        <v>0</v>
      </c>
      <c r="AI57">
        <v>0</v>
      </c>
      <c r="AJ57">
        <v>0</v>
      </c>
      <c r="AK57">
        <v>0</v>
      </c>
      <c r="AL57">
        <v>0</v>
      </c>
      <c r="AM57"/>
    </row>
    <row r="58" spans="1:39" ht="15">
      <c r="A58" s="15">
        <v>44</v>
      </c>
      <c r="B58" s="15" t="s">
        <v>7</v>
      </c>
      <c r="C58" s="15" t="s">
        <v>8</v>
      </c>
      <c r="D58" s="15" t="s">
        <v>9</v>
      </c>
      <c r="E58" s="15">
        <v>1</v>
      </c>
      <c r="G58">
        <v>53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v>0</v>
      </c>
      <c r="W58">
        <v>0</v>
      </c>
      <c r="X58">
        <v>0</v>
      </c>
      <c r="Y58">
        <v>0</v>
      </c>
      <c r="Z58">
        <v>0</v>
      </c>
      <c r="AA58">
        <v>0</v>
      </c>
      <c r="AB58">
        <v>0</v>
      </c>
      <c r="AC58">
        <v>0</v>
      </c>
      <c r="AD58">
        <v>0</v>
      </c>
      <c r="AE58">
        <v>0</v>
      </c>
      <c r="AF58">
        <v>0</v>
      </c>
      <c r="AG58">
        <v>0</v>
      </c>
      <c r="AH58">
        <v>0</v>
      </c>
      <c r="AI58">
        <v>0</v>
      </c>
      <c r="AJ58">
        <v>0</v>
      </c>
      <c r="AK58">
        <v>0</v>
      </c>
      <c r="AL58">
        <v>0</v>
      </c>
      <c r="AM58"/>
    </row>
    <row r="59" spans="1:39" ht="15">
      <c r="A59" s="15">
        <v>45</v>
      </c>
      <c r="B59" s="15">
        <v>0</v>
      </c>
      <c r="C59" s="15"/>
      <c r="D59" s="15"/>
      <c r="E59" s="15"/>
      <c r="G59">
        <v>54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1</v>
      </c>
      <c r="U59">
        <v>0</v>
      </c>
      <c r="V59">
        <v>0</v>
      </c>
      <c r="W59">
        <v>0</v>
      </c>
      <c r="X59">
        <v>0</v>
      </c>
      <c r="Y59">
        <v>0</v>
      </c>
      <c r="Z59">
        <v>0</v>
      </c>
      <c r="AA59">
        <v>0</v>
      </c>
      <c r="AB59">
        <v>0</v>
      </c>
      <c r="AC59">
        <v>0</v>
      </c>
      <c r="AD59">
        <v>0</v>
      </c>
      <c r="AE59">
        <v>0</v>
      </c>
      <c r="AF59">
        <v>0</v>
      </c>
      <c r="AG59">
        <v>0</v>
      </c>
      <c r="AH59">
        <v>0</v>
      </c>
      <c r="AI59">
        <v>0</v>
      </c>
      <c r="AJ59">
        <v>0</v>
      </c>
      <c r="AK59">
        <v>0</v>
      </c>
      <c r="AL59">
        <v>0</v>
      </c>
      <c r="AM59"/>
    </row>
    <row r="60" spans="1:39" ht="15">
      <c r="A60" s="15">
        <v>46</v>
      </c>
      <c r="B60" s="15" t="s">
        <v>7</v>
      </c>
      <c r="C60" s="15" t="s">
        <v>8</v>
      </c>
      <c r="D60" s="15" t="s">
        <v>9</v>
      </c>
      <c r="E60" s="15">
        <v>1</v>
      </c>
      <c r="G60">
        <v>55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  <c r="U60">
        <v>2</v>
      </c>
      <c r="V60">
        <v>0</v>
      </c>
      <c r="W60">
        <v>0</v>
      </c>
      <c r="X60">
        <v>0</v>
      </c>
      <c r="Y60">
        <v>0</v>
      </c>
      <c r="Z60">
        <v>0</v>
      </c>
      <c r="AA60">
        <v>0</v>
      </c>
      <c r="AB60">
        <v>0</v>
      </c>
      <c r="AC60">
        <v>0</v>
      </c>
      <c r="AD60">
        <v>0</v>
      </c>
      <c r="AE60">
        <v>0</v>
      </c>
      <c r="AF60">
        <v>0</v>
      </c>
      <c r="AG60">
        <v>0</v>
      </c>
      <c r="AH60">
        <v>0</v>
      </c>
      <c r="AI60">
        <v>0</v>
      </c>
      <c r="AJ60">
        <v>0</v>
      </c>
      <c r="AK60">
        <v>0</v>
      </c>
      <c r="AL60">
        <v>0</v>
      </c>
      <c r="AM60"/>
    </row>
    <row r="61" spans="1:39" ht="15">
      <c r="A61" s="15">
        <v>47</v>
      </c>
      <c r="B61" s="15" t="s">
        <v>7</v>
      </c>
      <c r="C61" s="15" t="s">
        <v>8</v>
      </c>
      <c r="D61" s="15" t="s">
        <v>16</v>
      </c>
      <c r="E61" s="15">
        <v>1</v>
      </c>
      <c r="G61">
        <v>56</v>
      </c>
      <c r="H61">
        <v>1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  <c r="U61">
        <v>0</v>
      </c>
      <c r="V61">
        <v>0</v>
      </c>
      <c r="W61">
        <v>0</v>
      </c>
      <c r="X61">
        <v>0</v>
      </c>
      <c r="Y61">
        <v>0</v>
      </c>
      <c r="Z61">
        <v>0</v>
      </c>
      <c r="AA61">
        <v>0</v>
      </c>
      <c r="AB61">
        <v>0</v>
      </c>
      <c r="AC61">
        <v>0</v>
      </c>
      <c r="AD61">
        <v>0</v>
      </c>
      <c r="AE61">
        <v>0</v>
      </c>
      <c r="AF61">
        <v>0</v>
      </c>
      <c r="AG61">
        <v>0</v>
      </c>
      <c r="AH61">
        <v>0</v>
      </c>
      <c r="AI61">
        <v>0</v>
      </c>
      <c r="AJ61">
        <v>0</v>
      </c>
      <c r="AK61">
        <v>0</v>
      </c>
      <c r="AL61">
        <v>0</v>
      </c>
      <c r="AM61"/>
    </row>
    <row r="62" spans="1:39" ht="15">
      <c r="A62" s="15">
        <v>48</v>
      </c>
      <c r="B62" s="15" t="s">
        <v>19</v>
      </c>
      <c r="C62" s="15" t="s">
        <v>20</v>
      </c>
      <c r="D62" s="15" t="s">
        <v>9</v>
      </c>
      <c r="E62" s="15">
        <v>1</v>
      </c>
      <c r="G62">
        <v>57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  <c r="U62">
        <v>0</v>
      </c>
      <c r="V62">
        <v>0</v>
      </c>
      <c r="W62">
        <v>0</v>
      </c>
      <c r="X62">
        <v>0</v>
      </c>
      <c r="Y62">
        <v>0</v>
      </c>
      <c r="Z62">
        <v>0</v>
      </c>
      <c r="AA62">
        <v>0</v>
      </c>
      <c r="AB62">
        <v>0</v>
      </c>
      <c r="AC62">
        <v>0</v>
      </c>
      <c r="AD62">
        <v>0</v>
      </c>
      <c r="AE62">
        <v>0</v>
      </c>
      <c r="AF62">
        <v>0</v>
      </c>
      <c r="AG62">
        <v>0</v>
      </c>
      <c r="AH62">
        <v>0</v>
      </c>
      <c r="AI62">
        <v>0</v>
      </c>
      <c r="AJ62">
        <v>0</v>
      </c>
      <c r="AK62">
        <v>0</v>
      </c>
      <c r="AL62">
        <v>0</v>
      </c>
      <c r="AM62"/>
    </row>
    <row r="63" spans="1:39" ht="15">
      <c r="A63" s="15"/>
      <c r="B63" s="15" t="s">
        <v>7</v>
      </c>
      <c r="C63" s="15" t="s">
        <v>8</v>
      </c>
      <c r="D63" s="15" t="s">
        <v>9</v>
      </c>
      <c r="E63" s="15">
        <v>1</v>
      </c>
      <c r="G63">
        <v>58</v>
      </c>
      <c r="H63">
        <v>0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0</v>
      </c>
      <c r="T63">
        <v>0</v>
      </c>
      <c r="U63">
        <v>0</v>
      </c>
      <c r="V63">
        <v>0</v>
      </c>
      <c r="W63">
        <v>0</v>
      </c>
      <c r="X63">
        <v>0</v>
      </c>
      <c r="Y63">
        <v>0</v>
      </c>
      <c r="Z63">
        <v>0</v>
      </c>
      <c r="AA63">
        <v>0</v>
      </c>
      <c r="AB63">
        <v>0</v>
      </c>
      <c r="AC63">
        <v>0</v>
      </c>
      <c r="AD63">
        <v>0</v>
      </c>
      <c r="AE63">
        <v>0</v>
      </c>
      <c r="AF63">
        <v>0</v>
      </c>
      <c r="AG63">
        <v>0</v>
      </c>
      <c r="AH63">
        <v>0</v>
      </c>
      <c r="AI63">
        <v>0</v>
      </c>
      <c r="AJ63">
        <v>0</v>
      </c>
      <c r="AK63">
        <v>0</v>
      </c>
      <c r="AL63">
        <v>0</v>
      </c>
      <c r="AM63"/>
    </row>
    <row r="64" spans="1:39" ht="15">
      <c r="A64" s="15">
        <v>49</v>
      </c>
      <c r="B64" s="15" t="s">
        <v>19</v>
      </c>
      <c r="C64" s="15" t="s">
        <v>20</v>
      </c>
      <c r="D64" s="15" t="s">
        <v>9</v>
      </c>
      <c r="E64" s="15">
        <v>4</v>
      </c>
      <c r="G64">
        <v>59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  <c r="U64">
        <v>0</v>
      </c>
      <c r="V64">
        <v>0</v>
      </c>
      <c r="W64">
        <v>0</v>
      </c>
      <c r="X64">
        <v>0</v>
      </c>
      <c r="Y64">
        <v>0</v>
      </c>
      <c r="Z64">
        <v>0</v>
      </c>
      <c r="AA64">
        <v>0</v>
      </c>
      <c r="AB64">
        <v>0</v>
      </c>
      <c r="AC64">
        <v>0</v>
      </c>
      <c r="AD64">
        <v>0</v>
      </c>
      <c r="AE64">
        <v>0</v>
      </c>
      <c r="AF64">
        <v>0</v>
      </c>
      <c r="AG64">
        <v>0</v>
      </c>
      <c r="AH64">
        <v>0</v>
      </c>
      <c r="AI64">
        <v>0</v>
      </c>
      <c r="AJ64">
        <v>0</v>
      </c>
      <c r="AK64">
        <v>0</v>
      </c>
      <c r="AL64">
        <v>0</v>
      </c>
      <c r="AM64"/>
    </row>
    <row r="65" spans="1:39" ht="15">
      <c r="A65" s="15">
        <v>50</v>
      </c>
      <c r="B65" s="15" t="s">
        <v>7</v>
      </c>
      <c r="C65" s="15" t="s">
        <v>8</v>
      </c>
      <c r="D65" s="15" t="s">
        <v>9</v>
      </c>
      <c r="E65" s="15">
        <v>3</v>
      </c>
      <c r="G65">
        <v>60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0</v>
      </c>
      <c r="T65">
        <v>1</v>
      </c>
      <c r="U65">
        <v>0</v>
      </c>
      <c r="V65">
        <v>0</v>
      </c>
      <c r="W65">
        <v>0</v>
      </c>
      <c r="X65">
        <v>0</v>
      </c>
      <c r="Y65">
        <v>0</v>
      </c>
      <c r="Z65">
        <v>0</v>
      </c>
      <c r="AA65">
        <v>0</v>
      </c>
      <c r="AB65">
        <v>0</v>
      </c>
      <c r="AC65">
        <v>0</v>
      </c>
      <c r="AD65">
        <v>0</v>
      </c>
      <c r="AE65">
        <v>0</v>
      </c>
      <c r="AF65">
        <v>0</v>
      </c>
      <c r="AG65">
        <v>0</v>
      </c>
      <c r="AH65">
        <v>0</v>
      </c>
      <c r="AI65">
        <v>0</v>
      </c>
      <c r="AJ65">
        <v>0</v>
      </c>
      <c r="AK65">
        <v>0</v>
      </c>
      <c r="AL65">
        <v>0</v>
      </c>
      <c r="AM65"/>
    </row>
    <row r="66" spans="1:38" ht="15">
      <c r="A66" s="15"/>
      <c r="B66" s="15" t="s">
        <v>7</v>
      </c>
      <c r="C66" s="15" t="s">
        <v>12</v>
      </c>
      <c r="D66" s="15" t="s">
        <v>13</v>
      </c>
      <c r="E66" s="15">
        <v>2</v>
      </c>
      <c r="G66">
        <v>61</v>
      </c>
      <c r="H66" s="2">
        <v>0</v>
      </c>
      <c r="I66" s="2">
        <v>0</v>
      </c>
      <c r="J66" s="2">
        <v>0</v>
      </c>
      <c r="K66" s="2">
        <v>0</v>
      </c>
      <c r="L66" s="2">
        <v>0</v>
      </c>
      <c r="M66" s="2">
        <v>0</v>
      </c>
      <c r="N66" s="2">
        <v>0</v>
      </c>
      <c r="O66" s="2">
        <v>0</v>
      </c>
      <c r="P66" s="2">
        <v>0</v>
      </c>
      <c r="Q66" s="2">
        <v>0</v>
      </c>
      <c r="R66" s="2">
        <v>0</v>
      </c>
      <c r="S66" s="2">
        <v>0</v>
      </c>
      <c r="T66" s="2">
        <v>0</v>
      </c>
      <c r="U66" s="2">
        <v>0</v>
      </c>
      <c r="V66" s="2">
        <v>0</v>
      </c>
      <c r="W66" s="2">
        <v>0</v>
      </c>
      <c r="X66" s="2">
        <v>0</v>
      </c>
      <c r="Y66" s="2">
        <v>0</v>
      </c>
      <c r="Z66" s="2">
        <v>0</v>
      </c>
      <c r="AA66" s="2">
        <v>0</v>
      </c>
      <c r="AB66" s="2">
        <v>0</v>
      </c>
      <c r="AC66" s="2">
        <v>0</v>
      </c>
      <c r="AD66" s="2">
        <v>0</v>
      </c>
      <c r="AE66" s="2">
        <v>0</v>
      </c>
      <c r="AF66" s="2">
        <v>0</v>
      </c>
      <c r="AG66" s="2">
        <v>0</v>
      </c>
      <c r="AH66" s="2">
        <v>0</v>
      </c>
      <c r="AI66" s="2">
        <v>0</v>
      </c>
      <c r="AJ66" s="2">
        <v>0</v>
      </c>
      <c r="AK66" s="2">
        <v>0</v>
      </c>
      <c r="AL66" s="2">
        <v>0</v>
      </c>
    </row>
    <row r="67" spans="1:38" ht="15">
      <c r="A67" s="15">
        <v>51</v>
      </c>
      <c r="B67" s="15">
        <v>0</v>
      </c>
      <c r="C67" s="15"/>
      <c r="D67" s="15"/>
      <c r="E67" s="15"/>
      <c r="G67">
        <v>62</v>
      </c>
      <c r="H67" s="2">
        <v>0</v>
      </c>
      <c r="I67" s="2">
        <v>0</v>
      </c>
      <c r="J67" s="2">
        <v>0</v>
      </c>
      <c r="K67" s="2">
        <v>0</v>
      </c>
      <c r="L67" s="2">
        <v>0</v>
      </c>
      <c r="M67" s="2">
        <v>0</v>
      </c>
      <c r="N67" s="2">
        <v>0</v>
      </c>
      <c r="O67" s="2">
        <v>0</v>
      </c>
      <c r="P67" s="2">
        <v>0</v>
      </c>
      <c r="Q67" s="2">
        <v>0</v>
      </c>
      <c r="R67" s="2">
        <v>0</v>
      </c>
      <c r="S67" s="2">
        <v>0</v>
      </c>
      <c r="T67" s="2">
        <v>1</v>
      </c>
      <c r="U67" s="2">
        <v>0</v>
      </c>
      <c r="V67" s="2">
        <v>0</v>
      </c>
      <c r="W67" s="2">
        <v>0</v>
      </c>
      <c r="X67" s="2">
        <v>0</v>
      </c>
      <c r="Y67" s="2">
        <v>0</v>
      </c>
      <c r="Z67" s="2">
        <v>0</v>
      </c>
      <c r="AA67" s="2">
        <v>0</v>
      </c>
      <c r="AB67" s="2">
        <v>0</v>
      </c>
      <c r="AC67" s="2">
        <v>0</v>
      </c>
      <c r="AD67" s="2">
        <v>0</v>
      </c>
      <c r="AE67" s="2">
        <v>0</v>
      </c>
      <c r="AF67" s="2">
        <v>0</v>
      </c>
      <c r="AG67" s="2">
        <v>0</v>
      </c>
      <c r="AH67" s="2">
        <v>0</v>
      </c>
      <c r="AI67" s="2">
        <v>0</v>
      </c>
      <c r="AJ67" s="2">
        <v>0</v>
      </c>
      <c r="AK67" s="2">
        <v>0</v>
      </c>
      <c r="AL67" s="2">
        <v>0</v>
      </c>
    </row>
    <row r="68" spans="1:39" ht="15">
      <c r="A68" s="15">
        <v>52</v>
      </c>
      <c r="B68" s="15">
        <v>0</v>
      </c>
      <c r="C68" s="15"/>
      <c r="D68" s="15"/>
      <c r="E68" s="15"/>
      <c r="H68">
        <f>SUM(H6:H67)</f>
        <v>1</v>
      </c>
      <c r="I68">
        <f aca="true" t="shared" si="0" ref="I68:AL68">SUM(I6:I67)</f>
        <v>0</v>
      </c>
      <c r="J68">
        <f t="shared" si="0"/>
        <v>0</v>
      </c>
      <c r="K68">
        <f t="shared" si="0"/>
        <v>0</v>
      </c>
      <c r="L68">
        <f t="shared" si="0"/>
        <v>0</v>
      </c>
      <c r="M68">
        <f t="shared" si="0"/>
        <v>0</v>
      </c>
      <c r="N68">
        <f t="shared" si="0"/>
        <v>12</v>
      </c>
      <c r="O68">
        <f t="shared" si="0"/>
        <v>0</v>
      </c>
      <c r="P68">
        <f t="shared" si="0"/>
        <v>2</v>
      </c>
      <c r="Q68">
        <f t="shared" si="0"/>
        <v>0</v>
      </c>
      <c r="R68">
        <f t="shared" si="0"/>
        <v>32</v>
      </c>
      <c r="S68">
        <f t="shared" si="0"/>
        <v>2</v>
      </c>
      <c r="T68">
        <f t="shared" si="0"/>
        <v>36</v>
      </c>
      <c r="U68">
        <f t="shared" si="0"/>
        <v>4</v>
      </c>
      <c r="V68">
        <f t="shared" si="0"/>
        <v>0</v>
      </c>
      <c r="W68">
        <f t="shared" si="0"/>
        <v>0</v>
      </c>
      <c r="X68">
        <f t="shared" si="0"/>
        <v>4</v>
      </c>
      <c r="Y68">
        <f t="shared" si="0"/>
        <v>1</v>
      </c>
      <c r="Z68">
        <f t="shared" si="0"/>
        <v>0</v>
      </c>
      <c r="AA68">
        <f t="shared" si="0"/>
        <v>0</v>
      </c>
      <c r="AB68">
        <f t="shared" si="0"/>
        <v>0</v>
      </c>
      <c r="AC68">
        <f t="shared" si="0"/>
        <v>16</v>
      </c>
      <c r="AD68">
        <f t="shared" si="0"/>
        <v>0</v>
      </c>
      <c r="AE68">
        <f t="shared" si="0"/>
        <v>0</v>
      </c>
      <c r="AF68">
        <f t="shared" si="0"/>
        <v>0</v>
      </c>
      <c r="AG68">
        <f t="shared" si="0"/>
        <v>0</v>
      </c>
      <c r="AH68">
        <f t="shared" si="0"/>
        <v>0</v>
      </c>
      <c r="AI68">
        <f t="shared" si="0"/>
        <v>0</v>
      </c>
      <c r="AJ68">
        <f t="shared" si="0"/>
        <v>0</v>
      </c>
      <c r="AK68">
        <f t="shared" si="0"/>
        <v>3</v>
      </c>
      <c r="AL68">
        <f t="shared" si="0"/>
        <v>10</v>
      </c>
      <c r="AM68">
        <f>SUM(H68:AL68)</f>
        <v>123</v>
      </c>
    </row>
    <row r="69" spans="1:5" ht="15">
      <c r="A69" s="15">
        <v>53</v>
      </c>
      <c r="B69" s="15">
        <v>0</v>
      </c>
      <c r="C69" s="15"/>
      <c r="D69" s="15"/>
      <c r="E69" s="15"/>
    </row>
    <row r="70" spans="1:5" ht="15">
      <c r="A70" s="15">
        <v>54</v>
      </c>
      <c r="B70" s="15" t="s">
        <v>7</v>
      </c>
      <c r="C70" s="15" t="s">
        <v>8</v>
      </c>
      <c r="D70" s="15" t="s">
        <v>9</v>
      </c>
      <c r="E70" s="15">
        <v>1</v>
      </c>
    </row>
    <row r="71" spans="1:5" ht="15">
      <c r="A71" s="15">
        <v>55</v>
      </c>
      <c r="B71" s="15" t="s">
        <v>7</v>
      </c>
      <c r="C71" s="15" t="s">
        <v>8</v>
      </c>
      <c r="D71" s="15" t="s">
        <v>16</v>
      </c>
      <c r="E71" s="15">
        <v>2</v>
      </c>
    </row>
    <row r="72" spans="1:5" ht="15">
      <c r="A72" s="15">
        <v>56</v>
      </c>
      <c r="B72" s="15" t="s">
        <v>22</v>
      </c>
      <c r="C72" s="15" t="s">
        <v>21</v>
      </c>
      <c r="D72" s="15" t="s">
        <v>9</v>
      </c>
      <c r="E72" s="15">
        <v>1</v>
      </c>
    </row>
    <row r="73" spans="1:5" ht="15">
      <c r="A73" s="15">
        <v>57</v>
      </c>
      <c r="B73" s="15">
        <v>0</v>
      </c>
      <c r="C73" s="15"/>
      <c r="D73" s="15"/>
      <c r="E73" s="15"/>
    </row>
    <row r="74" spans="1:5" ht="15">
      <c r="A74" s="15">
        <v>58</v>
      </c>
      <c r="B74" s="15">
        <v>0</v>
      </c>
      <c r="C74" s="15"/>
      <c r="D74" s="15"/>
      <c r="E74" s="15"/>
    </row>
    <row r="75" spans="1:5" ht="15">
      <c r="A75" s="15">
        <v>59</v>
      </c>
      <c r="B75" s="15">
        <v>0</v>
      </c>
      <c r="C75" s="15"/>
      <c r="D75" s="15"/>
      <c r="E75" s="15"/>
    </row>
    <row r="76" spans="1:5" ht="15">
      <c r="A76" s="15">
        <v>60</v>
      </c>
      <c r="B76" s="15" t="s">
        <v>7</v>
      </c>
      <c r="C76" s="15" t="s">
        <v>8</v>
      </c>
      <c r="D76" s="15" t="s">
        <v>9</v>
      </c>
      <c r="E76" s="15">
        <v>1</v>
      </c>
    </row>
    <row r="77" spans="1:5" ht="15">
      <c r="A77" s="15">
        <v>61</v>
      </c>
      <c r="B77" s="15">
        <v>0</v>
      </c>
      <c r="C77" s="15"/>
      <c r="D77" s="15"/>
      <c r="E77" s="15"/>
    </row>
    <row r="78" spans="1:5" ht="15">
      <c r="A78" s="15">
        <v>62</v>
      </c>
      <c r="B78" s="15" t="s">
        <v>7</v>
      </c>
      <c r="C78" s="15" t="s">
        <v>8</v>
      </c>
      <c r="D78" s="15" t="s">
        <v>9</v>
      </c>
      <c r="E78" s="15">
        <v>1</v>
      </c>
    </row>
    <row r="79" ht="15">
      <c r="E79" s="2">
        <f>SUM(E6:E78)</f>
        <v>123</v>
      </c>
    </row>
    <row r="81" spans="8:19" ht="15">
      <c r="H81" s="11" t="s">
        <v>6</v>
      </c>
      <c r="I81" s="11" t="s">
        <v>88</v>
      </c>
      <c r="J81" s="11" t="s">
        <v>3</v>
      </c>
      <c r="K81" s="11" t="s">
        <v>65</v>
      </c>
      <c r="L81" s="11" t="s">
        <v>66</v>
      </c>
      <c r="O81" t="s">
        <v>6</v>
      </c>
      <c r="P81" t="s">
        <v>139</v>
      </c>
      <c r="R81" t="s">
        <v>6</v>
      </c>
      <c r="S81" s="2" t="s">
        <v>138</v>
      </c>
    </row>
    <row r="82" spans="7:19" ht="15">
      <c r="G82" s="2">
        <v>1</v>
      </c>
      <c r="H82" s="14" t="s">
        <v>22</v>
      </c>
      <c r="I82" s="14" t="s">
        <v>89</v>
      </c>
      <c r="J82" s="14" t="s">
        <v>21</v>
      </c>
      <c r="K82" s="14" t="s">
        <v>9</v>
      </c>
      <c r="L82" s="6">
        <f>SUM(E72)</f>
        <v>1</v>
      </c>
      <c r="O82" t="s">
        <v>22</v>
      </c>
      <c r="P82">
        <v>2</v>
      </c>
      <c r="R82" t="s">
        <v>22</v>
      </c>
      <c r="S82" s="2">
        <v>4</v>
      </c>
    </row>
    <row r="83" spans="7:19" ht="15">
      <c r="G83" s="2">
        <v>2</v>
      </c>
      <c r="H83" s="6"/>
      <c r="I83" s="6" t="s">
        <v>93</v>
      </c>
      <c r="J83" s="6" t="s">
        <v>11</v>
      </c>
      <c r="K83" s="6" t="s">
        <v>60</v>
      </c>
      <c r="L83" s="6">
        <f>SUM(E13)</f>
        <v>3</v>
      </c>
      <c r="O83" t="s">
        <v>19</v>
      </c>
      <c r="P83">
        <v>2</v>
      </c>
      <c r="R83" t="s">
        <v>19</v>
      </c>
      <c r="S83" s="2">
        <v>22</v>
      </c>
    </row>
    <row r="84" spans="7:19" ht="15">
      <c r="G84" s="2">
        <v>3</v>
      </c>
      <c r="H84" s="14" t="s">
        <v>7</v>
      </c>
      <c r="I84" s="14" t="s">
        <v>91</v>
      </c>
      <c r="J84" s="1" t="s">
        <v>8</v>
      </c>
      <c r="K84" s="1" t="s">
        <v>37</v>
      </c>
      <c r="L84" s="6">
        <f>SUM(E12)</f>
        <v>2</v>
      </c>
      <c r="O84" t="s">
        <v>7</v>
      </c>
      <c r="P84">
        <v>7</v>
      </c>
      <c r="R84" t="s">
        <v>7</v>
      </c>
      <c r="S84" s="2">
        <f>SUM(L84:L90)</f>
        <v>95</v>
      </c>
    </row>
    <row r="85" spans="7:19" ht="15">
      <c r="G85" s="2">
        <v>4</v>
      </c>
      <c r="H85" s="6"/>
      <c r="I85" s="14" t="s">
        <v>91</v>
      </c>
      <c r="J85" s="1" t="s">
        <v>8</v>
      </c>
      <c r="K85" s="1" t="s">
        <v>18</v>
      </c>
      <c r="L85" s="6">
        <f>SUM(E10,E14,E21,E45,E47,E49,E51,E52,E53)</f>
        <v>32</v>
      </c>
      <c r="O85" t="s">
        <v>28</v>
      </c>
      <c r="P85">
        <v>1</v>
      </c>
      <c r="R85" t="s">
        <v>28</v>
      </c>
      <c r="S85" s="2">
        <f>SUM(L91)</f>
        <v>2</v>
      </c>
    </row>
    <row r="86" spans="7:19" ht="15">
      <c r="G86" s="2">
        <v>5</v>
      </c>
      <c r="H86" s="6"/>
      <c r="I86" s="14" t="s">
        <v>91</v>
      </c>
      <c r="J86" s="1" t="s">
        <v>8</v>
      </c>
      <c r="K86" s="14" t="s">
        <v>9</v>
      </c>
      <c r="L86" s="6">
        <f>SUM(E6,E17,E19,E24,E26,E31,E43,E55,E58,E60,E63,E65,E70,E76,E78)</f>
        <v>36</v>
      </c>
      <c r="S86" s="2">
        <f>SUM(S82:S85)</f>
        <v>123</v>
      </c>
    </row>
    <row r="87" spans="7:12" ht="15">
      <c r="G87" s="2">
        <v>6</v>
      </c>
      <c r="H87" s="6"/>
      <c r="I87" s="14" t="s">
        <v>91</v>
      </c>
      <c r="J87" s="1" t="s">
        <v>8</v>
      </c>
      <c r="K87" s="14" t="s">
        <v>16</v>
      </c>
      <c r="L87" s="6">
        <f>SUM(E36,E61,E71)</f>
        <v>4</v>
      </c>
    </row>
    <row r="88" spans="7:12" ht="15">
      <c r="G88" s="2">
        <v>7</v>
      </c>
      <c r="H88" s="6"/>
      <c r="I88" s="14" t="s">
        <v>91</v>
      </c>
      <c r="J88" s="1" t="s">
        <v>14</v>
      </c>
      <c r="K88" s="1" t="s">
        <v>9</v>
      </c>
      <c r="L88" s="6">
        <f>SUM(E18,E32)</f>
        <v>4</v>
      </c>
    </row>
    <row r="89" spans="7:12" ht="15">
      <c r="G89" s="2">
        <v>8</v>
      </c>
      <c r="H89" s="1"/>
      <c r="I89" s="14" t="s">
        <v>91</v>
      </c>
      <c r="J89" s="1" t="s">
        <v>14</v>
      </c>
      <c r="K89" s="1" t="s">
        <v>16</v>
      </c>
      <c r="L89" s="6">
        <f>SUM(E23)</f>
        <v>1</v>
      </c>
    </row>
    <row r="90" spans="7:12" ht="15">
      <c r="G90" s="2">
        <v>9</v>
      </c>
      <c r="H90" s="6"/>
      <c r="I90" s="14" t="s">
        <v>91</v>
      </c>
      <c r="J90" s="6" t="s">
        <v>12</v>
      </c>
      <c r="K90" s="1" t="s">
        <v>13</v>
      </c>
      <c r="L90" s="6">
        <f>SUM(E15,E22,E25,E35,E38,E42,E48,E54,E56,E66,E57)</f>
        <v>16</v>
      </c>
    </row>
    <row r="91" spans="7:12" ht="15">
      <c r="G91" s="2">
        <v>10</v>
      </c>
      <c r="H91" s="6" t="s">
        <v>28</v>
      </c>
      <c r="I91" s="14" t="s">
        <v>91</v>
      </c>
      <c r="J91" s="1" t="s">
        <v>8</v>
      </c>
      <c r="K91" s="1" t="s">
        <v>30</v>
      </c>
      <c r="L91" s="1">
        <f>SUM(E20)</f>
        <v>2</v>
      </c>
    </row>
    <row r="92" spans="7:12" ht="15">
      <c r="G92" s="2">
        <v>11</v>
      </c>
      <c r="H92" s="6" t="s">
        <v>19</v>
      </c>
      <c r="I92" s="6" t="s">
        <v>91</v>
      </c>
      <c r="J92" s="1" t="s">
        <v>20</v>
      </c>
      <c r="K92" s="14" t="s">
        <v>9</v>
      </c>
      <c r="L92" s="6">
        <f>SUM(E16,E64,E62)</f>
        <v>12</v>
      </c>
    </row>
    <row r="93" spans="7:12" ht="15">
      <c r="G93" s="2">
        <v>12</v>
      </c>
      <c r="H93" s="6"/>
      <c r="I93" s="6" t="s">
        <v>93</v>
      </c>
      <c r="J93" s="1" t="s">
        <v>11</v>
      </c>
      <c r="K93" s="1" t="s">
        <v>67</v>
      </c>
      <c r="L93" s="6">
        <f>SUM(E11)</f>
        <v>10</v>
      </c>
    </row>
    <row r="94" spans="8:12" ht="15">
      <c r="H94" s="1"/>
      <c r="I94" s="1"/>
      <c r="J94" s="1"/>
      <c r="K94" s="1"/>
      <c r="L94" s="1">
        <f>SUM(L82:L93)</f>
        <v>123</v>
      </c>
    </row>
    <row r="96" spans="7:16" ht="15">
      <c r="G96" s="65" t="s">
        <v>98</v>
      </c>
      <c r="H96" s="22" t="s">
        <v>6</v>
      </c>
      <c r="I96" s="22" t="s">
        <v>88</v>
      </c>
      <c r="J96" s="22" t="s">
        <v>3</v>
      </c>
      <c r="K96" s="22" t="s">
        <v>65</v>
      </c>
      <c r="L96" s="25" t="s">
        <v>99</v>
      </c>
      <c r="M96" s="25" t="s">
        <v>79</v>
      </c>
      <c r="N96" s="25" t="s">
        <v>81</v>
      </c>
      <c r="O96" s="25" t="s">
        <v>80</v>
      </c>
      <c r="P96" s="65" t="s">
        <v>100</v>
      </c>
    </row>
    <row r="97" spans="7:16" ht="15">
      <c r="G97" s="18">
        <v>1</v>
      </c>
      <c r="H97" s="21" t="s">
        <v>22</v>
      </c>
      <c r="I97" s="21" t="s">
        <v>89</v>
      </c>
      <c r="J97" s="21" t="s">
        <v>21</v>
      </c>
      <c r="K97" s="21" t="s">
        <v>9</v>
      </c>
      <c r="L97" s="8">
        <v>1</v>
      </c>
      <c r="M97" s="34">
        <f>L97/123</f>
        <v>0.008130081300813009</v>
      </c>
      <c r="N97" s="8">
        <f>LN(M97)</f>
        <v>-4.812184355372417</v>
      </c>
      <c r="O97" s="8">
        <f>M97*N97</f>
        <v>-0.03912345004367819</v>
      </c>
      <c r="P97" s="35">
        <f>M97^2</f>
        <v>6.609822195782934E-05</v>
      </c>
    </row>
    <row r="98" spans="7:16" ht="15">
      <c r="G98" s="18">
        <v>2</v>
      </c>
      <c r="H98" s="21" t="s">
        <v>19</v>
      </c>
      <c r="I98" s="21" t="s">
        <v>91</v>
      </c>
      <c r="J98" s="8" t="s">
        <v>20</v>
      </c>
      <c r="K98" s="21" t="s">
        <v>9</v>
      </c>
      <c r="L98" s="8">
        <v>12</v>
      </c>
      <c r="M98" s="34">
        <f aca="true" t="shared" si="1" ref="M98:M108">L98/123</f>
        <v>0.0975609756097561</v>
      </c>
      <c r="N98" s="8">
        <f aca="true" t="shared" si="2" ref="N98:N108">LN(M98)</f>
        <v>-2.327277705584417</v>
      </c>
      <c r="O98" s="8">
        <f aca="true" t="shared" si="3" ref="O98:O108">M98*N98</f>
        <v>-0.22705148347165047</v>
      </c>
      <c r="P98" s="35">
        <f aca="true" t="shared" si="4" ref="P98:P108">M98^2</f>
        <v>0.009518143961927425</v>
      </c>
    </row>
    <row r="99" spans="7:16" ht="15">
      <c r="G99" s="18">
        <v>3</v>
      </c>
      <c r="H99" s="21" t="s">
        <v>7</v>
      </c>
      <c r="I99" s="21" t="s">
        <v>91</v>
      </c>
      <c r="J99" s="8" t="s">
        <v>8</v>
      </c>
      <c r="K99" s="8" t="s">
        <v>37</v>
      </c>
      <c r="L99" s="8">
        <v>2</v>
      </c>
      <c r="M99" s="34">
        <f t="shared" si="1"/>
        <v>0.016260162601626018</v>
      </c>
      <c r="N99" s="8">
        <f t="shared" si="2"/>
        <v>-4.119037174812472</v>
      </c>
      <c r="O99" s="8">
        <f t="shared" si="3"/>
        <v>-0.06697621422459304</v>
      </c>
      <c r="P99" s="35">
        <f t="shared" si="4"/>
        <v>0.0002643928878313174</v>
      </c>
    </row>
    <row r="100" spans="7:16" ht="15">
      <c r="G100" s="18">
        <v>4</v>
      </c>
      <c r="H100" s="21" t="s">
        <v>7</v>
      </c>
      <c r="I100" s="21" t="s">
        <v>91</v>
      </c>
      <c r="J100" s="8" t="s">
        <v>8</v>
      </c>
      <c r="K100" s="8" t="s">
        <v>18</v>
      </c>
      <c r="L100" s="8">
        <v>32</v>
      </c>
      <c r="M100" s="34">
        <f t="shared" si="1"/>
        <v>0.2601626016260163</v>
      </c>
      <c r="N100" s="8">
        <f t="shared" si="2"/>
        <v>-1.3464484525726907</v>
      </c>
      <c r="O100" s="8">
        <f t="shared" si="3"/>
        <v>-0.350295532376635</v>
      </c>
      <c r="P100" s="35">
        <f t="shared" si="4"/>
        <v>0.06768457928481725</v>
      </c>
    </row>
    <row r="101" spans="7:16" ht="15">
      <c r="G101" s="18">
        <v>5</v>
      </c>
      <c r="H101" s="7" t="s">
        <v>28</v>
      </c>
      <c r="I101" s="21" t="s">
        <v>91</v>
      </c>
      <c r="J101" s="8" t="s">
        <v>8</v>
      </c>
      <c r="K101" s="8" t="s">
        <v>30</v>
      </c>
      <c r="L101" s="8">
        <v>2</v>
      </c>
      <c r="M101" s="34">
        <f t="shared" si="1"/>
        <v>0.016260162601626018</v>
      </c>
      <c r="N101" s="8">
        <f t="shared" si="2"/>
        <v>-4.119037174812472</v>
      </c>
      <c r="O101" s="8">
        <f t="shared" si="3"/>
        <v>-0.06697621422459304</v>
      </c>
      <c r="P101" s="35">
        <f t="shared" si="4"/>
        <v>0.0002643928878313174</v>
      </c>
    </row>
    <row r="102" spans="7:16" ht="15">
      <c r="G102" s="18">
        <v>6</v>
      </c>
      <c r="H102" s="7" t="s">
        <v>7</v>
      </c>
      <c r="I102" s="21" t="s">
        <v>91</v>
      </c>
      <c r="J102" s="8" t="s">
        <v>8</v>
      </c>
      <c r="K102" s="21" t="s">
        <v>9</v>
      </c>
      <c r="L102" s="8">
        <v>36</v>
      </c>
      <c r="M102" s="34">
        <f t="shared" si="1"/>
        <v>0.2926829268292683</v>
      </c>
      <c r="N102" s="8">
        <f t="shared" si="2"/>
        <v>-1.2286654169163076</v>
      </c>
      <c r="O102" s="8">
        <f t="shared" si="3"/>
        <v>-0.35960939031696804</v>
      </c>
      <c r="P102" s="35">
        <f t="shared" si="4"/>
        <v>0.0856632956573468</v>
      </c>
    </row>
    <row r="103" spans="7:16" ht="15">
      <c r="G103" s="18">
        <v>7</v>
      </c>
      <c r="H103" s="7" t="s">
        <v>7</v>
      </c>
      <c r="I103" s="21" t="s">
        <v>91</v>
      </c>
      <c r="J103" s="8" t="s">
        <v>8</v>
      </c>
      <c r="K103" s="21" t="s">
        <v>16</v>
      </c>
      <c r="L103" s="8">
        <v>4</v>
      </c>
      <c r="M103" s="34">
        <f t="shared" si="1"/>
        <v>0.032520325203252036</v>
      </c>
      <c r="N103" s="8">
        <f t="shared" si="2"/>
        <v>-3.4258899942525267</v>
      </c>
      <c r="O103" s="8">
        <f t="shared" si="3"/>
        <v>-0.11141105672365942</v>
      </c>
      <c r="P103" s="35">
        <f t="shared" si="4"/>
        <v>0.0010575715513252695</v>
      </c>
    </row>
    <row r="104" spans="7:16" ht="15">
      <c r="G104" s="18">
        <v>8</v>
      </c>
      <c r="H104" s="7" t="s">
        <v>7</v>
      </c>
      <c r="I104" s="21" t="s">
        <v>91</v>
      </c>
      <c r="J104" s="8" t="s">
        <v>14</v>
      </c>
      <c r="K104" s="8" t="s">
        <v>9</v>
      </c>
      <c r="L104" s="8">
        <v>4</v>
      </c>
      <c r="M104" s="34">
        <f t="shared" si="1"/>
        <v>0.032520325203252036</v>
      </c>
      <c r="N104" s="8">
        <f t="shared" si="2"/>
        <v>-3.4258899942525267</v>
      </c>
      <c r="O104" s="8">
        <f t="shared" si="3"/>
        <v>-0.11141105672365942</v>
      </c>
      <c r="P104" s="35">
        <f t="shared" si="4"/>
        <v>0.0010575715513252695</v>
      </c>
    </row>
    <row r="105" spans="7:16" ht="15">
      <c r="G105" s="18">
        <v>9</v>
      </c>
      <c r="H105" s="7" t="s">
        <v>7</v>
      </c>
      <c r="I105" s="21" t="s">
        <v>91</v>
      </c>
      <c r="J105" s="8" t="s">
        <v>14</v>
      </c>
      <c r="K105" s="8" t="s">
        <v>16</v>
      </c>
      <c r="L105" s="8">
        <v>1</v>
      </c>
      <c r="M105" s="34">
        <f t="shared" si="1"/>
        <v>0.008130081300813009</v>
      </c>
      <c r="N105" s="8">
        <f t="shared" si="2"/>
        <v>-4.812184355372417</v>
      </c>
      <c r="O105" s="8">
        <f t="shared" si="3"/>
        <v>-0.03912345004367819</v>
      </c>
      <c r="P105" s="35">
        <f t="shared" si="4"/>
        <v>6.609822195782934E-05</v>
      </c>
    </row>
    <row r="106" spans="7:16" ht="15">
      <c r="G106" s="18">
        <v>10</v>
      </c>
      <c r="H106" s="7" t="s">
        <v>7</v>
      </c>
      <c r="I106" s="21" t="s">
        <v>91</v>
      </c>
      <c r="J106" s="7" t="s">
        <v>12</v>
      </c>
      <c r="K106" s="8" t="s">
        <v>13</v>
      </c>
      <c r="L106" s="8">
        <v>16</v>
      </c>
      <c r="M106" s="34">
        <f t="shared" si="1"/>
        <v>0.13008130081300814</v>
      </c>
      <c r="N106" s="8">
        <f t="shared" si="2"/>
        <v>-2.0395956331326364</v>
      </c>
      <c r="O106" s="8">
        <f t="shared" si="3"/>
        <v>-0.26531325309042425</v>
      </c>
      <c r="P106" s="35">
        <f t="shared" si="4"/>
        <v>0.016921144821204312</v>
      </c>
    </row>
    <row r="107" spans="7:16" ht="15">
      <c r="G107" s="18">
        <v>11</v>
      </c>
      <c r="H107" s="8" t="s">
        <v>22</v>
      </c>
      <c r="I107" s="21" t="s">
        <v>93</v>
      </c>
      <c r="J107" s="7" t="s">
        <v>11</v>
      </c>
      <c r="K107" s="7" t="s">
        <v>60</v>
      </c>
      <c r="L107" s="8">
        <v>3</v>
      </c>
      <c r="M107" s="34">
        <f t="shared" si="1"/>
        <v>0.024390243902439025</v>
      </c>
      <c r="N107" s="8">
        <f t="shared" si="2"/>
        <v>-3.713572066704308</v>
      </c>
      <c r="O107" s="8">
        <f t="shared" si="3"/>
        <v>-0.09057492845620263</v>
      </c>
      <c r="P107" s="35">
        <f t="shared" si="4"/>
        <v>0.000594883997620464</v>
      </c>
    </row>
    <row r="108" spans="7:16" ht="15">
      <c r="G108" s="18">
        <v>12</v>
      </c>
      <c r="H108" s="8" t="s">
        <v>19</v>
      </c>
      <c r="I108" s="21" t="s">
        <v>93</v>
      </c>
      <c r="J108" s="8" t="s">
        <v>11</v>
      </c>
      <c r="K108" s="8" t="s">
        <v>67</v>
      </c>
      <c r="L108" s="8">
        <v>10</v>
      </c>
      <c r="M108" s="34">
        <f t="shared" si="1"/>
        <v>0.08130081300813008</v>
      </c>
      <c r="N108" s="8">
        <f t="shared" si="2"/>
        <v>-2.509599262378372</v>
      </c>
      <c r="O108" s="8">
        <f t="shared" si="3"/>
        <v>-0.2040324603559652</v>
      </c>
      <c r="P108" s="35">
        <f t="shared" si="4"/>
        <v>0.006609822195782933</v>
      </c>
    </row>
    <row r="109" spans="7:16" ht="15">
      <c r="G109" s="165" t="s">
        <v>82</v>
      </c>
      <c r="H109" s="165"/>
      <c r="I109" s="165"/>
      <c r="J109" s="165"/>
      <c r="K109" s="165"/>
      <c r="L109" s="47">
        <f>SUM(L97:L108)</f>
        <v>123</v>
      </c>
      <c r="M109" s="47"/>
      <c r="N109" s="47"/>
      <c r="O109" s="47">
        <f>SUM(O97:O108)</f>
        <v>-1.931898490051707</v>
      </c>
      <c r="P109" s="48">
        <f>SUM(P97:P108)</f>
        <v>0.18976799524092802</v>
      </c>
    </row>
    <row r="110" spans="7:16" ht="15">
      <c r="G110" s="166" t="s">
        <v>83</v>
      </c>
      <c r="H110" s="166"/>
      <c r="I110" s="166"/>
      <c r="J110" s="166"/>
      <c r="K110" s="166"/>
      <c r="L110" s="38"/>
      <c r="M110" s="39"/>
      <c r="N110" s="39"/>
      <c r="O110" s="40">
        <f>-(O109)</f>
        <v>1.931898490051707</v>
      </c>
      <c r="P110" s="39"/>
    </row>
    <row r="111" spans="7:16" ht="15">
      <c r="G111" s="167" t="s">
        <v>84</v>
      </c>
      <c r="H111" s="167"/>
      <c r="I111" s="167"/>
      <c r="J111" s="167"/>
      <c r="K111" s="167"/>
      <c r="L111" s="41"/>
      <c r="M111" s="42"/>
      <c r="N111" s="42"/>
      <c r="O111" s="43">
        <f>O110/LN(12)</f>
        <v>0.7774531450573916</v>
      </c>
      <c r="P111" s="42"/>
    </row>
    <row r="112" spans="7:16" ht="15">
      <c r="G112" s="168" t="s">
        <v>85</v>
      </c>
      <c r="H112" s="168"/>
      <c r="I112" s="168"/>
      <c r="J112" s="168"/>
      <c r="K112" s="168"/>
      <c r="L112" s="44"/>
      <c r="M112" s="45"/>
      <c r="N112" s="45"/>
      <c r="O112" s="46">
        <f>P109</f>
        <v>0.18976799524092802</v>
      </c>
      <c r="P112" s="45"/>
    </row>
  </sheetData>
  <mergeCells count="7">
    <mergeCell ref="G109:K109"/>
    <mergeCell ref="G110:K110"/>
    <mergeCell ref="G111:K111"/>
    <mergeCell ref="G112:K112"/>
    <mergeCell ref="A1:C1"/>
    <mergeCell ref="A2:B2"/>
    <mergeCell ref="A3:B3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H150"/>
  <sheetViews>
    <sheetView zoomScale="70" zoomScaleNormal="70" workbookViewId="0" topLeftCell="A120">
      <selection activeCell="AB128" sqref="AB128"/>
    </sheetView>
  </sheetViews>
  <sheetFormatPr defaultColWidth="9.140625" defaultRowHeight="15"/>
  <cols>
    <col min="2" max="2" width="14.00390625" style="0" customWidth="1"/>
    <col min="3" max="3" width="17.57421875" style="0" customWidth="1"/>
    <col min="4" max="4" width="14.8515625" style="0" customWidth="1"/>
    <col min="5" max="5" width="15.00390625" style="0" customWidth="1"/>
    <col min="6" max="6" width="16.00390625" style="0" customWidth="1"/>
    <col min="7" max="7" width="10.7109375" style="0" customWidth="1"/>
    <col min="8" max="8" width="12.140625" style="0" customWidth="1"/>
    <col min="11" max="11" width="14.7109375" style="0" customWidth="1"/>
    <col min="12" max="12" width="15.57421875" style="0" customWidth="1"/>
    <col min="13" max="13" width="11.8515625" style="0" customWidth="1"/>
    <col min="14" max="14" width="14.421875" style="24" customWidth="1"/>
    <col min="15" max="15" width="13.57421875" style="24" customWidth="1"/>
    <col min="16" max="16" width="14.00390625" style="0" customWidth="1"/>
    <col min="17" max="17" width="13.57421875" style="0" customWidth="1"/>
    <col min="18" max="18" width="21.28125" style="0" customWidth="1"/>
    <col min="19" max="23" width="9.140625" style="24" customWidth="1"/>
    <col min="28" max="28" width="11.8515625" style="0" customWidth="1"/>
  </cols>
  <sheetData>
    <row r="3" spans="2:14" ht="15.75">
      <c r="B3" s="25"/>
      <c r="C3" s="22"/>
      <c r="D3" s="22"/>
      <c r="E3" s="22"/>
      <c r="F3" s="22"/>
      <c r="G3" s="22"/>
      <c r="H3" s="22"/>
      <c r="I3" s="23"/>
      <c r="J3" s="23"/>
      <c r="K3" s="23"/>
      <c r="L3" s="23"/>
      <c r="N3" s="27"/>
    </row>
    <row r="4" spans="2:12" ht="15.75">
      <c r="B4" s="2"/>
      <c r="C4" s="21"/>
      <c r="D4" s="21"/>
      <c r="E4" s="21"/>
      <c r="F4" s="21"/>
      <c r="G4" s="8"/>
      <c r="H4" s="20"/>
      <c r="I4" s="19"/>
      <c r="J4" s="20"/>
      <c r="K4" s="19"/>
      <c r="L4" s="30"/>
    </row>
    <row r="5" spans="2:12" ht="15.75">
      <c r="B5" s="2"/>
      <c r="C5" s="21"/>
      <c r="D5" s="21"/>
      <c r="E5" s="21"/>
      <c r="F5" s="21"/>
      <c r="G5" s="8"/>
      <c r="H5" s="20"/>
      <c r="I5" s="19"/>
      <c r="J5" s="20"/>
      <c r="K5" s="19"/>
      <c r="L5" s="30"/>
    </row>
    <row r="6" spans="2:12" ht="15.75">
      <c r="B6" s="2"/>
      <c r="C6" s="8"/>
      <c r="D6" s="8"/>
      <c r="E6" s="8"/>
      <c r="F6" s="8"/>
      <c r="G6" s="8"/>
      <c r="H6" s="20"/>
      <c r="I6" s="19"/>
      <c r="J6" s="20"/>
      <c r="K6" s="19"/>
      <c r="L6" s="30"/>
    </row>
    <row r="7" spans="2:12" ht="15.75">
      <c r="B7" s="2"/>
      <c r="C7" s="8"/>
      <c r="D7" s="8"/>
      <c r="E7" s="8"/>
      <c r="F7" s="8"/>
      <c r="G7" s="8"/>
      <c r="H7" s="20"/>
      <c r="I7" s="19"/>
      <c r="J7" s="20"/>
      <c r="K7" s="19"/>
      <c r="L7" s="30"/>
    </row>
    <row r="8" spans="2:12" ht="15.75">
      <c r="B8" s="2"/>
      <c r="C8" s="8"/>
      <c r="D8" s="8"/>
      <c r="E8" s="8"/>
      <c r="F8" s="8"/>
      <c r="G8" s="8"/>
      <c r="H8" s="20"/>
      <c r="I8" s="19"/>
      <c r="J8" s="20"/>
      <c r="K8" s="19"/>
      <c r="L8" s="30"/>
    </row>
    <row r="9" spans="2:12" ht="15.75">
      <c r="B9" s="2"/>
      <c r="C9" s="21"/>
      <c r="D9" s="21"/>
      <c r="E9" s="8"/>
      <c r="F9" s="8"/>
      <c r="G9" s="8"/>
      <c r="H9" s="20"/>
      <c r="I9" s="19"/>
      <c r="J9" s="20"/>
      <c r="K9" s="19"/>
      <c r="L9" s="30"/>
    </row>
    <row r="10" spans="2:12" ht="15.75">
      <c r="B10" s="2"/>
      <c r="C10" s="8"/>
      <c r="D10" s="21"/>
      <c r="E10" s="8"/>
      <c r="F10" s="8"/>
      <c r="G10" s="8"/>
      <c r="H10" s="20"/>
      <c r="I10" s="19"/>
      <c r="J10" s="20"/>
      <c r="K10" s="19"/>
      <c r="L10" s="30"/>
    </row>
    <row r="11" spans="2:12" ht="15.75">
      <c r="B11" s="2"/>
      <c r="C11" s="8"/>
      <c r="D11" s="21"/>
      <c r="E11" s="8"/>
      <c r="F11" s="8"/>
      <c r="G11" s="8"/>
      <c r="H11" s="20"/>
      <c r="I11" s="19"/>
      <c r="J11" s="20"/>
      <c r="K11" s="19"/>
      <c r="L11" s="30"/>
    </row>
    <row r="12" spans="2:12" ht="15.75">
      <c r="B12" s="2"/>
      <c r="C12" s="8"/>
      <c r="D12" s="21"/>
      <c r="E12" s="8"/>
      <c r="F12" s="21"/>
      <c r="G12" s="8"/>
      <c r="H12" s="20"/>
      <c r="I12" s="19"/>
      <c r="J12" s="20"/>
      <c r="K12" s="19"/>
      <c r="L12" s="30"/>
    </row>
    <row r="13" spans="2:12" ht="15.75">
      <c r="B13" s="2"/>
      <c r="C13" s="8"/>
      <c r="D13" s="21"/>
      <c r="E13" s="8"/>
      <c r="F13" s="21"/>
      <c r="G13" s="8"/>
      <c r="H13" s="20"/>
      <c r="I13" s="19"/>
      <c r="J13" s="20"/>
      <c r="K13" s="19"/>
      <c r="L13" s="30"/>
    </row>
    <row r="14" spans="2:12" ht="15.75">
      <c r="B14" s="2"/>
      <c r="C14" s="8"/>
      <c r="D14" s="21"/>
      <c r="E14" s="8"/>
      <c r="F14" s="21"/>
      <c r="G14" s="8"/>
      <c r="H14" s="20"/>
      <c r="I14" s="19"/>
      <c r="J14" s="20"/>
      <c r="K14" s="19"/>
      <c r="L14" s="30"/>
    </row>
    <row r="15" spans="2:12" ht="15.75">
      <c r="B15" s="2"/>
      <c r="C15" s="8"/>
      <c r="D15" s="21"/>
      <c r="E15" s="8"/>
      <c r="F15" s="21"/>
      <c r="G15" s="8"/>
      <c r="H15" s="20"/>
      <c r="I15" s="19"/>
      <c r="J15" s="20"/>
      <c r="K15" s="19"/>
      <c r="L15" s="30"/>
    </row>
    <row r="16" spans="2:12" ht="15.75">
      <c r="B16" s="2"/>
      <c r="C16" s="8"/>
      <c r="D16" s="21"/>
      <c r="E16" s="8"/>
      <c r="F16" s="21"/>
      <c r="G16" s="8"/>
      <c r="H16" s="20"/>
      <c r="I16" s="19"/>
      <c r="J16" s="20"/>
      <c r="K16" s="19"/>
      <c r="L16" s="30"/>
    </row>
    <row r="17" spans="2:12" ht="15.75">
      <c r="B17" s="2"/>
      <c r="C17" s="8"/>
      <c r="D17" s="21"/>
      <c r="E17" s="8"/>
      <c r="F17" s="21"/>
      <c r="G17" s="8"/>
      <c r="H17" s="20"/>
      <c r="I17" s="19"/>
      <c r="J17" s="20"/>
      <c r="K17" s="19"/>
      <c r="L17" s="30"/>
    </row>
    <row r="18" spans="2:12" ht="15.75">
      <c r="B18" s="2"/>
      <c r="C18" s="8"/>
      <c r="D18" s="21"/>
      <c r="E18" s="8"/>
      <c r="F18" s="21"/>
      <c r="G18" s="8"/>
      <c r="H18" s="20"/>
      <c r="I18" s="19"/>
      <c r="J18" s="20"/>
      <c r="K18" s="19"/>
      <c r="L18" s="30"/>
    </row>
    <row r="19" spans="2:12" ht="15.75">
      <c r="B19" s="2"/>
      <c r="C19" s="8"/>
      <c r="D19" s="21"/>
      <c r="E19" s="8"/>
      <c r="F19" s="21"/>
      <c r="G19" s="8"/>
      <c r="H19" s="20"/>
      <c r="I19" s="19"/>
      <c r="J19" s="20"/>
      <c r="K19" s="19"/>
      <c r="L19" s="30"/>
    </row>
    <row r="20" spans="2:12" ht="15.75">
      <c r="B20" s="2"/>
      <c r="C20" s="8"/>
      <c r="D20" s="21"/>
      <c r="E20" s="8"/>
      <c r="F20" s="8"/>
      <c r="G20" s="8"/>
      <c r="H20" s="20"/>
      <c r="I20" s="19"/>
      <c r="J20" s="20"/>
      <c r="K20" s="19"/>
      <c r="L20" s="30"/>
    </row>
    <row r="21" spans="2:12" ht="15.75">
      <c r="B21" s="2"/>
      <c r="C21" s="8"/>
      <c r="D21" s="21"/>
      <c r="E21" s="8"/>
      <c r="F21" s="8"/>
      <c r="G21" s="8"/>
      <c r="H21" s="20"/>
      <c r="I21" s="19"/>
      <c r="J21" s="20"/>
      <c r="K21" s="19"/>
      <c r="L21" s="30"/>
    </row>
    <row r="22" spans="2:12" ht="15.75">
      <c r="B22" s="2"/>
      <c r="C22" s="8"/>
      <c r="D22" s="21"/>
      <c r="E22" s="8"/>
      <c r="F22" s="21"/>
      <c r="G22" s="8"/>
      <c r="H22" s="20"/>
      <c r="I22" s="19"/>
      <c r="J22" s="20"/>
      <c r="K22" s="19"/>
      <c r="L22" s="30"/>
    </row>
    <row r="23" spans="2:12" ht="15.75">
      <c r="B23" s="2"/>
      <c r="C23" s="8"/>
      <c r="D23" s="8"/>
      <c r="E23" s="8"/>
      <c r="F23" s="8"/>
      <c r="G23" s="8"/>
      <c r="H23" s="20"/>
      <c r="I23" s="19"/>
      <c r="J23" s="20"/>
      <c r="K23" s="19"/>
      <c r="L23" s="30"/>
    </row>
    <row r="24" spans="2:12" ht="15.75">
      <c r="B24" s="2"/>
      <c r="C24" s="8"/>
      <c r="D24" s="8"/>
      <c r="E24" s="8"/>
      <c r="F24" s="8"/>
      <c r="G24" s="8"/>
      <c r="H24" s="20"/>
      <c r="I24" s="19"/>
      <c r="J24" s="20"/>
      <c r="K24" s="19"/>
      <c r="L24" s="30"/>
    </row>
    <row r="25" spans="2:12" ht="15.75">
      <c r="B25" s="2"/>
      <c r="C25" s="8"/>
      <c r="D25" s="8"/>
      <c r="E25" s="8"/>
      <c r="F25" s="8"/>
      <c r="G25" s="8"/>
      <c r="H25" s="20"/>
      <c r="I25" s="19"/>
      <c r="J25" s="20"/>
      <c r="K25" s="19"/>
      <c r="L25" s="30"/>
    </row>
    <row r="26" spans="2:12" ht="15.75">
      <c r="B26" s="2"/>
      <c r="C26" s="8"/>
      <c r="D26" s="21"/>
      <c r="E26" s="21"/>
      <c r="F26" s="29"/>
      <c r="G26" s="8"/>
      <c r="H26" s="20"/>
      <c r="I26" s="19"/>
      <c r="J26" s="20"/>
      <c r="K26" s="19"/>
      <c r="L26" s="30"/>
    </row>
    <row r="27" spans="2:12" ht="15.75">
      <c r="B27" s="2"/>
      <c r="C27" s="8"/>
      <c r="D27" s="8"/>
      <c r="E27" s="8"/>
      <c r="F27" s="8"/>
      <c r="G27" s="8"/>
      <c r="H27" s="20"/>
      <c r="I27" s="19"/>
      <c r="J27" s="20"/>
      <c r="K27" s="19"/>
      <c r="L27" s="30"/>
    </row>
    <row r="28" spans="2:12" ht="15.75">
      <c r="B28" s="2"/>
      <c r="C28" s="21"/>
      <c r="D28" s="21"/>
      <c r="E28" s="21"/>
      <c r="F28" s="8"/>
      <c r="G28" s="8"/>
      <c r="H28" s="20"/>
      <c r="I28" s="19"/>
      <c r="J28" s="20"/>
      <c r="K28" s="19"/>
      <c r="L28" s="30"/>
    </row>
    <row r="29" spans="2:12" ht="15.75">
      <c r="B29" s="2"/>
      <c r="C29" s="8"/>
      <c r="D29" s="8"/>
      <c r="E29" s="21"/>
      <c r="F29" s="21"/>
      <c r="G29" s="8"/>
      <c r="H29" s="20"/>
      <c r="I29" s="19"/>
      <c r="J29" s="20"/>
      <c r="K29" s="19"/>
      <c r="L29" s="30"/>
    </row>
    <row r="30" spans="2:12" ht="15.75">
      <c r="B30" s="2"/>
      <c r="C30" s="8"/>
      <c r="D30" s="8"/>
      <c r="E30" s="8"/>
      <c r="F30" s="21"/>
      <c r="G30" s="8"/>
      <c r="H30" s="20"/>
      <c r="I30" s="19"/>
      <c r="J30" s="20"/>
      <c r="K30" s="19"/>
      <c r="L30" s="30"/>
    </row>
    <row r="31" spans="2:12" ht="15.75">
      <c r="B31" s="2"/>
      <c r="C31" s="8"/>
      <c r="D31" s="8"/>
      <c r="E31" s="8"/>
      <c r="F31" s="21"/>
      <c r="G31" s="8"/>
      <c r="H31" s="20"/>
      <c r="I31" s="19"/>
      <c r="J31" s="20"/>
      <c r="K31" s="19"/>
      <c r="L31" s="30"/>
    </row>
    <row r="32" spans="2:12" ht="15.75">
      <c r="B32" s="2"/>
      <c r="C32" s="8"/>
      <c r="D32" s="8"/>
      <c r="E32" s="8"/>
      <c r="F32" s="21"/>
      <c r="G32" s="8"/>
      <c r="H32" s="20"/>
      <c r="I32" s="19"/>
      <c r="J32" s="20"/>
      <c r="K32" s="19"/>
      <c r="L32" s="30"/>
    </row>
    <row r="33" spans="2:12" ht="15.75">
      <c r="B33" s="2"/>
      <c r="C33" s="8"/>
      <c r="D33" s="8"/>
      <c r="E33" s="8"/>
      <c r="F33" s="8"/>
      <c r="G33" s="8"/>
      <c r="H33" s="20"/>
      <c r="I33" s="19"/>
      <c r="J33" s="20"/>
      <c r="K33" s="19"/>
      <c r="L33" s="30"/>
    </row>
    <row r="34" spans="2:12" ht="15.75">
      <c r="B34" s="2"/>
      <c r="C34" s="8"/>
      <c r="D34" s="8"/>
      <c r="E34" s="8"/>
      <c r="F34" s="8"/>
      <c r="G34" s="8"/>
      <c r="H34" s="20"/>
      <c r="I34" s="19"/>
      <c r="J34" s="20"/>
      <c r="K34" s="19"/>
      <c r="L34" s="30"/>
    </row>
    <row r="35" spans="2:12" ht="15.75">
      <c r="B35" s="21"/>
      <c r="C35" s="172"/>
      <c r="D35" s="172"/>
      <c r="E35" s="172"/>
      <c r="F35" s="172"/>
      <c r="G35" s="21"/>
      <c r="H35" s="161"/>
      <c r="I35" s="162"/>
      <c r="J35" s="163"/>
      <c r="K35" s="163"/>
      <c r="L35" s="163"/>
    </row>
    <row r="36" spans="2:12" ht="15.75">
      <c r="B36" s="21"/>
      <c r="C36" s="172"/>
      <c r="D36" s="172"/>
      <c r="E36" s="172"/>
      <c r="F36" s="172"/>
      <c r="G36" s="172"/>
      <c r="H36" s="21"/>
      <c r="I36" s="21"/>
      <c r="J36" s="21"/>
      <c r="K36" s="163"/>
      <c r="L36" s="21"/>
    </row>
    <row r="37" spans="2:12" ht="15.75">
      <c r="B37" s="21"/>
      <c r="C37" s="172"/>
      <c r="D37" s="172"/>
      <c r="E37" s="172"/>
      <c r="F37" s="172"/>
      <c r="G37" s="172"/>
      <c r="H37" s="21"/>
      <c r="I37" s="21"/>
      <c r="J37" s="21"/>
      <c r="K37" s="162"/>
      <c r="L37" s="21"/>
    </row>
    <row r="38" spans="2:12" ht="15.75">
      <c r="B38" s="21"/>
      <c r="C38" s="172"/>
      <c r="D38" s="172"/>
      <c r="E38" s="172"/>
      <c r="F38" s="172"/>
      <c r="G38" s="172"/>
      <c r="H38" s="21"/>
      <c r="I38" s="21"/>
      <c r="J38" s="21"/>
      <c r="K38" s="163"/>
      <c r="L38" s="21"/>
    </row>
    <row r="40" spans="14:31" ht="15">
      <c r="N40" s="72" t="s">
        <v>86</v>
      </c>
      <c r="O40" s="66" t="s">
        <v>6</v>
      </c>
      <c r="P40" s="66" t="s">
        <v>88</v>
      </c>
      <c r="Q40" s="66" t="s">
        <v>3</v>
      </c>
      <c r="R40" s="66" t="s">
        <v>65</v>
      </c>
      <c r="S40" s="66" t="s">
        <v>66</v>
      </c>
      <c r="T40" s="67" t="s">
        <v>79</v>
      </c>
      <c r="U40" s="67" t="s">
        <v>81</v>
      </c>
      <c r="V40" s="67" t="s">
        <v>80</v>
      </c>
      <c r="W40" s="67" t="s">
        <v>87</v>
      </c>
      <c r="Z40" s="137"/>
      <c r="AA40" s="137"/>
      <c r="AB40" s="137"/>
      <c r="AD40" s="137"/>
      <c r="AE40" s="88"/>
    </row>
    <row r="41" spans="3:31" ht="15">
      <c r="C41" s="10"/>
      <c r="D41" s="10"/>
      <c r="E41" s="10"/>
      <c r="N41" s="73">
        <v>1</v>
      </c>
      <c r="O41" s="74" t="s">
        <v>158</v>
      </c>
      <c r="P41" s="68" t="s">
        <v>89</v>
      </c>
      <c r="Q41" s="68" t="s">
        <v>21</v>
      </c>
      <c r="R41" s="68" t="s">
        <v>177</v>
      </c>
      <c r="S41" s="75">
        <f>1+1+3+2+1</f>
        <v>8</v>
      </c>
      <c r="T41" s="76">
        <f aca="true" t="shared" si="0" ref="T41:T71">S41/960</f>
        <v>0.008333333333333333</v>
      </c>
      <c r="U41" s="78">
        <f>LN(T41)</f>
        <v>-4.787491742782046</v>
      </c>
      <c r="V41" s="76">
        <f>T41*U41</f>
        <v>-0.03989576452318371</v>
      </c>
      <c r="W41" s="85">
        <f>T41^2</f>
        <v>6.944444444444444E-05</v>
      </c>
      <c r="AB41" s="88"/>
      <c r="AE41" s="88"/>
    </row>
    <row r="42" spans="3:31" ht="15.75">
      <c r="C42" s="10"/>
      <c r="D42" s="21"/>
      <c r="E42" s="134"/>
      <c r="N42" s="73">
        <v>2</v>
      </c>
      <c r="O42" s="74" t="s">
        <v>158</v>
      </c>
      <c r="P42" s="68" t="s">
        <v>89</v>
      </c>
      <c r="Q42" s="68" t="s">
        <v>21</v>
      </c>
      <c r="R42" s="68" t="s">
        <v>162</v>
      </c>
      <c r="S42" s="75">
        <f>1+0+0+0+0</f>
        <v>1</v>
      </c>
      <c r="T42" s="76">
        <f t="shared" si="0"/>
        <v>0.0010416666666666667</v>
      </c>
      <c r="U42" s="78">
        <f aca="true" t="shared" si="1" ref="U42:U68">LN(T42)</f>
        <v>-6.866933284461882</v>
      </c>
      <c r="V42" s="76">
        <f aca="true" t="shared" si="2" ref="V42:V68">T42*U42</f>
        <v>-0.007153055504647793</v>
      </c>
      <c r="W42" s="82">
        <f aca="true" t="shared" si="3" ref="W42:W68">T42^2</f>
        <v>1.0850694444444444E-06</v>
      </c>
      <c r="AB42" s="88"/>
      <c r="AE42" s="88"/>
    </row>
    <row r="43" spans="3:31" ht="15.75">
      <c r="C43" s="10"/>
      <c r="D43" s="8"/>
      <c r="E43" s="134"/>
      <c r="N43" s="73">
        <v>3</v>
      </c>
      <c r="O43" s="75" t="s">
        <v>28</v>
      </c>
      <c r="P43" s="69" t="s">
        <v>89</v>
      </c>
      <c r="Q43" s="68" t="s">
        <v>26</v>
      </c>
      <c r="R43" s="68" t="s">
        <v>67</v>
      </c>
      <c r="S43" s="75">
        <f>4+0+13+0+0</f>
        <v>17</v>
      </c>
      <c r="T43" s="76">
        <f>S43/960</f>
        <v>0.017708333333333333</v>
      </c>
      <c r="U43" s="78">
        <f>LN(T43)</f>
        <v>-4.033719940405666</v>
      </c>
      <c r="V43" s="76">
        <f>T43*U43</f>
        <v>-0.071430457278017</v>
      </c>
      <c r="W43" s="82">
        <f>T43^2</f>
        <v>0.0003135850694444444</v>
      </c>
      <c r="AB43" s="88"/>
      <c r="AE43" s="88"/>
    </row>
    <row r="44" spans="3:31" ht="15.75">
      <c r="C44" s="10"/>
      <c r="D44" s="21"/>
      <c r="E44" s="134"/>
      <c r="N44" s="73">
        <v>4</v>
      </c>
      <c r="O44" s="74" t="s">
        <v>19</v>
      </c>
      <c r="P44" s="68" t="s">
        <v>89</v>
      </c>
      <c r="Q44" s="68" t="s">
        <v>29</v>
      </c>
      <c r="R44" s="69" t="s">
        <v>67</v>
      </c>
      <c r="S44" s="75">
        <f>6+3+7+0+0</f>
        <v>16</v>
      </c>
      <c r="T44" s="76">
        <f t="shared" si="0"/>
        <v>0.016666666666666666</v>
      </c>
      <c r="U44" s="78">
        <f t="shared" si="1"/>
        <v>-4.0943445622221</v>
      </c>
      <c r="V44" s="76">
        <f t="shared" si="2"/>
        <v>-0.06823907603703501</v>
      </c>
      <c r="W44" s="82">
        <f t="shared" si="3"/>
        <v>0.0002777777777777778</v>
      </c>
      <c r="AB44" s="88"/>
      <c r="AE44" s="88"/>
    </row>
    <row r="45" spans="3:31" ht="15">
      <c r="C45" s="10"/>
      <c r="D45" s="69"/>
      <c r="E45" s="134"/>
      <c r="N45" s="73">
        <v>5</v>
      </c>
      <c r="O45" s="75" t="s">
        <v>19</v>
      </c>
      <c r="P45" s="69" t="s">
        <v>91</v>
      </c>
      <c r="Q45" s="69" t="s">
        <v>20</v>
      </c>
      <c r="R45" s="68" t="s">
        <v>165</v>
      </c>
      <c r="S45" s="75">
        <f>7+1+21+4+12+13</f>
        <v>58</v>
      </c>
      <c r="T45" s="76">
        <f t="shared" si="0"/>
        <v>0.06041666666666667</v>
      </c>
      <c r="U45" s="78">
        <f t="shared" si="1"/>
        <v>-2.8064902739154625</v>
      </c>
      <c r="V45" s="76">
        <f t="shared" si="2"/>
        <v>-0.16955878738239252</v>
      </c>
      <c r="W45" s="82">
        <f t="shared" si="3"/>
        <v>0.003650173611111111</v>
      </c>
      <c r="AB45" s="88"/>
      <c r="AE45" s="88"/>
    </row>
    <row r="46" spans="3:31" ht="15">
      <c r="C46" s="10"/>
      <c r="D46" s="69"/>
      <c r="E46" s="134"/>
      <c r="N46" s="73">
        <v>6</v>
      </c>
      <c r="O46" s="75" t="s">
        <v>7</v>
      </c>
      <c r="P46" s="69" t="s">
        <v>91</v>
      </c>
      <c r="Q46" s="69" t="s">
        <v>20</v>
      </c>
      <c r="R46" s="68" t="s">
        <v>166</v>
      </c>
      <c r="S46" s="75">
        <f>0+5+0+0+0</f>
        <v>5</v>
      </c>
      <c r="T46" s="76">
        <f t="shared" si="0"/>
        <v>0.005208333333333333</v>
      </c>
      <c r="U46" s="78">
        <f t="shared" si="1"/>
        <v>-5.2574953720277815</v>
      </c>
      <c r="V46" s="76">
        <f t="shared" si="2"/>
        <v>-0.027382788395978026</v>
      </c>
      <c r="W46" s="82">
        <f t="shared" si="3"/>
        <v>2.712673611111111E-05</v>
      </c>
      <c r="AB46" s="88"/>
      <c r="AE46" s="88"/>
    </row>
    <row r="47" spans="3:28" ht="15.75">
      <c r="C47" s="10"/>
      <c r="D47" s="8"/>
      <c r="E47" s="134"/>
      <c r="N47" s="73">
        <v>7</v>
      </c>
      <c r="O47" s="74" t="s">
        <v>7</v>
      </c>
      <c r="P47" s="68" t="s">
        <v>91</v>
      </c>
      <c r="Q47" s="69" t="s">
        <v>8</v>
      </c>
      <c r="R47" s="69" t="s">
        <v>167</v>
      </c>
      <c r="S47" s="75">
        <f>10+36+29+16+2</f>
        <v>93</v>
      </c>
      <c r="T47" s="76">
        <f t="shared" si="0"/>
        <v>0.096875</v>
      </c>
      <c r="U47" s="78">
        <f t="shared" si="1"/>
        <v>-2.334333791308626</v>
      </c>
      <c r="V47" s="76">
        <f t="shared" si="2"/>
        <v>-0.22613858603302317</v>
      </c>
      <c r="W47" s="82">
        <f t="shared" si="3"/>
        <v>0.009384765625000001</v>
      </c>
      <c r="AB47" s="88"/>
    </row>
    <row r="48" spans="3:23" ht="15.75">
      <c r="C48" s="10"/>
      <c r="D48" s="8"/>
      <c r="E48" s="134"/>
      <c r="N48" s="73">
        <v>8</v>
      </c>
      <c r="O48" s="74" t="s">
        <v>7</v>
      </c>
      <c r="P48" s="68" t="s">
        <v>91</v>
      </c>
      <c r="Q48" s="69" t="s">
        <v>8</v>
      </c>
      <c r="R48" s="69" t="s">
        <v>168</v>
      </c>
      <c r="S48" s="75">
        <f>1+2+0+0+0</f>
        <v>3</v>
      </c>
      <c r="T48" s="76">
        <f t="shared" si="0"/>
        <v>0.003125</v>
      </c>
      <c r="U48" s="78">
        <f t="shared" si="1"/>
        <v>-5.768320995793772</v>
      </c>
      <c r="V48" s="76">
        <f t="shared" si="2"/>
        <v>-0.018026003111855537</v>
      </c>
      <c r="W48" s="82">
        <f t="shared" si="3"/>
        <v>9.765625000000002E-06</v>
      </c>
    </row>
    <row r="49" spans="3:23" ht="15">
      <c r="C49" s="10"/>
      <c r="D49" s="10"/>
      <c r="E49" s="135"/>
      <c r="N49" s="73">
        <v>9</v>
      </c>
      <c r="O49" s="74" t="s">
        <v>7</v>
      </c>
      <c r="P49" s="68" t="s">
        <v>91</v>
      </c>
      <c r="Q49" s="69" t="s">
        <v>8</v>
      </c>
      <c r="R49" s="69" t="s">
        <v>169</v>
      </c>
      <c r="S49" s="75">
        <f>52+97+19+13+32</f>
        <v>213</v>
      </c>
      <c r="T49" s="76">
        <f t="shared" si="0"/>
        <v>0.221875</v>
      </c>
      <c r="U49" s="78">
        <f t="shared" si="1"/>
        <v>-1.5056411187524568</v>
      </c>
      <c r="V49" s="76">
        <f t="shared" si="2"/>
        <v>-0.33406412322320134</v>
      </c>
      <c r="W49" s="82">
        <f t="shared" si="3"/>
        <v>0.049228515625</v>
      </c>
    </row>
    <row r="50" spans="14:23" ht="15">
      <c r="N50" s="73">
        <v>10</v>
      </c>
      <c r="O50" s="75" t="s">
        <v>7</v>
      </c>
      <c r="P50" s="69" t="s">
        <v>91</v>
      </c>
      <c r="Q50" s="69" t="s">
        <v>8</v>
      </c>
      <c r="R50" s="69" t="s">
        <v>170</v>
      </c>
      <c r="S50" s="75">
        <f>8+59+7+15+2</f>
        <v>91</v>
      </c>
      <c r="T50" s="76">
        <f t="shared" si="0"/>
        <v>0.09479166666666666</v>
      </c>
      <c r="U50" s="78">
        <f>LN(T50)</f>
        <v>-2.356073777945032</v>
      </c>
      <c r="V50" s="76">
        <f>T50*U50</f>
        <v>-0.22333616020103947</v>
      </c>
      <c r="W50" s="82">
        <f>T50^2</f>
        <v>0.008985460069444444</v>
      </c>
    </row>
    <row r="51" spans="14:23" ht="15">
      <c r="N51" s="73">
        <v>11</v>
      </c>
      <c r="O51" s="75" t="s">
        <v>7</v>
      </c>
      <c r="P51" s="68" t="s">
        <v>91</v>
      </c>
      <c r="Q51" s="69" t="s">
        <v>8</v>
      </c>
      <c r="R51" s="68" t="s">
        <v>9</v>
      </c>
      <c r="S51" s="75">
        <f>34+13+11+17+36</f>
        <v>111</v>
      </c>
      <c r="T51" s="76">
        <f t="shared" si="0"/>
        <v>0.115625</v>
      </c>
      <c r="U51" s="78">
        <f t="shared" si="1"/>
        <v>-2.1574030831495477</v>
      </c>
      <c r="V51" s="76">
        <f t="shared" si="2"/>
        <v>-0.24944973148916647</v>
      </c>
      <c r="W51" s="82">
        <f t="shared" si="3"/>
        <v>0.013369140625000001</v>
      </c>
    </row>
    <row r="52" spans="14:23" ht="15">
      <c r="N52" s="73">
        <v>12</v>
      </c>
      <c r="O52" s="75" t="s">
        <v>7</v>
      </c>
      <c r="P52" s="68" t="s">
        <v>91</v>
      </c>
      <c r="Q52" s="69" t="s">
        <v>8</v>
      </c>
      <c r="R52" s="68" t="s">
        <v>16</v>
      </c>
      <c r="S52" s="75">
        <f>1+2+19+4+4</f>
        <v>30</v>
      </c>
      <c r="T52" s="76">
        <f t="shared" si="0"/>
        <v>0.03125</v>
      </c>
      <c r="U52" s="78">
        <f t="shared" si="1"/>
        <v>-3.4657359027997265</v>
      </c>
      <c r="V52" s="76">
        <f t="shared" si="2"/>
        <v>-0.10830424696249145</v>
      </c>
      <c r="W52" s="82">
        <f t="shared" si="3"/>
        <v>0.0009765625</v>
      </c>
    </row>
    <row r="53" spans="14:23" ht="15">
      <c r="N53" s="73">
        <v>13</v>
      </c>
      <c r="O53" s="75" t="s">
        <v>7</v>
      </c>
      <c r="P53" s="68" t="s">
        <v>91</v>
      </c>
      <c r="Q53" s="69" t="s">
        <v>8</v>
      </c>
      <c r="R53" s="68" t="s">
        <v>23</v>
      </c>
      <c r="S53" s="75">
        <f>0+5+0+0+0</f>
        <v>5</v>
      </c>
      <c r="T53" s="76">
        <f t="shared" si="0"/>
        <v>0.005208333333333333</v>
      </c>
      <c r="U53" s="78">
        <f t="shared" si="1"/>
        <v>-5.2574953720277815</v>
      </c>
      <c r="V53" s="76">
        <f t="shared" si="2"/>
        <v>-0.027382788395978026</v>
      </c>
      <c r="W53" s="82">
        <f t="shared" si="3"/>
        <v>2.712673611111111E-05</v>
      </c>
    </row>
    <row r="54" spans="14:23" ht="15">
      <c r="N54" s="73">
        <v>14</v>
      </c>
      <c r="O54" s="75" t="s">
        <v>7</v>
      </c>
      <c r="P54" s="68" t="s">
        <v>91</v>
      </c>
      <c r="Q54" s="69" t="s">
        <v>8</v>
      </c>
      <c r="R54" s="68" t="s">
        <v>31</v>
      </c>
      <c r="S54" s="75">
        <f>0+1+0+4+0</f>
        <v>5</v>
      </c>
      <c r="T54" s="76">
        <f t="shared" si="0"/>
        <v>0.005208333333333333</v>
      </c>
      <c r="U54" s="78">
        <f t="shared" si="1"/>
        <v>-5.2574953720277815</v>
      </c>
      <c r="V54" s="76">
        <f t="shared" si="2"/>
        <v>-0.027382788395978026</v>
      </c>
      <c r="W54" s="82">
        <f t="shared" si="3"/>
        <v>2.712673611111111E-05</v>
      </c>
    </row>
    <row r="55" spans="14:23" ht="15">
      <c r="N55" s="73">
        <v>15</v>
      </c>
      <c r="O55" s="75" t="s">
        <v>7</v>
      </c>
      <c r="P55" s="68" t="s">
        <v>91</v>
      </c>
      <c r="Q55" s="69" t="s">
        <v>14</v>
      </c>
      <c r="R55" s="68" t="s">
        <v>9</v>
      </c>
      <c r="S55" s="75">
        <f>0+2+0+1+4</f>
        <v>7</v>
      </c>
      <c r="T55" s="76">
        <f t="shared" si="0"/>
        <v>0.007291666666666667</v>
      </c>
      <c r="U55" s="78">
        <f t="shared" si="1"/>
        <v>-4.9210231354065685</v>
      </c>
      <c r="V55" s="76">
        <f t="shared" si="2"/>
        <v>-0.035882460362339566</v>
      </c>
      <c r="W55" s="82">
        <f t="shared" si="3"/>
        <v>5.316840277777778E-05</v>
      </c>
    </row>
    <row r="56" spans="3:23" ht="15">
      <c r="C56" s="10"/>
      <c r="D56" s="10"/>
      <c r="E56" s="10"/>
      <c r="N56" s="73">
        <v>16</v>
      </c>
      <c r="O56" s="75" t="s">
        <v>7</v>
      </c>
      <c r="P56" s="68" t="s">
        <v>91</v>
      </c>
      <c r="Q56" s="69" t="s">
        <v>14</v>
      </c>
      <c r="R56" s="68" t="s">
        <v>16</v>
      </c>
      <c r="S56" s="75">
        <f>0+4+0+0+1</f>
        <v>5</v>
      </c>
      <c r="T56" s="76">
        <f t="shared" si="0"/>
        <v>0.005208333333333333</v>
      </c>
      <c r="U56" s="78">
        <f t="shared" si="1"/>
        <v>-5.2574953720277815</v>
      </c>
      <c r="V56" s="76">
        <f t="shared" si="2"/>
        <v>-0.027382788395978026</v>
      </c>
      <c r="W56" s="82">
        <f t="shared" si="3"/>
        <v>2.712673611111111E-05</v>
      </c>
    </row>
    <row r="57" spans="3:23" ht="15.75">
      <c r="C57" s="10"/>
      <c r="D57" s="21"/>
      <c r="E57" s="134"/>
      <c r="N57" s="73">
        <v>17</v>
      </c>
      <c r="O57" s="75" t="s">
        <v>7</v>
      </c>
      <c r="P57" s="68" t="s">
        <v>91</v>
      </c>
      <c r="Q57" s="69" t="s">
        <v>14</v>
      </c>
      <c r="R57" s="68" t="s">
        <v>23</v>
      </c>
      <c r="S57" s="75">
        <f>0+0+1+4+0</f>
        <v>5</v>
      </c>
      <c r="T57" s="76">
        <f t="shared" si="0"/>
        <v>0.005208333333333333</v>
      </c>
      <c r="U57" s="78">
        <f t="shared" si="1"/>
        <v>-5.2574953720277815</v>
      </c>
      <c r="V57" s="76">
        <f t="shared" si="2"/>
        <v>-0.027382788395978026</v>
      </c>
      <c r="W57" s="82">
        <f t="shared" si="3"/>
        <v>2.712673611111111E-05</v>
      </c>
    </row>
    <row r="58" spans="3:23" ht="15.75">
      <c r="C58" s="10"/>
      <c r="D58" s="8"/>
      <c r="E58" s="134"/>
      <c r="N58" s="73">
        <v>18</v>
      </c>
      <c r="O58" s="75" t="s">
        <v>7</v>
      </c>
      <c r="P58" s="68" t="s">
        <v>91</v>
      </c>
      <c r="Q58" s="69" t="s">
        <v>14</v>
      </c>
      <c r="R58" s="68" t="s">
        <v>31</v>
      </c>
      <c r="S58" s="75">
        <f>0+13+0+0+0</f>
        <v>13</v>
      </c>
      <c r="T58" s="76">
        <f t="shared" si="0"/>
        <v>0.013541666666666667</v>
      </c>
      <c r="U58" s="78">
        <f t="shared" si="1"/>
        <v>-4.301983927000345</v>
      </c>
      <c r="V58" s="76">
        <f t="shared" si="2"/>
        <v>-0.05825603234479634</v>
      </c>
      <c r="W58" s="82">
        <f t="shared" si="3"/>
        <v>0.00018337673611111113</v>
      </c>
    </row>
    <row r="59" spans="3:23" ht="15.75">
      <c r="C59" s="10"/>
      <c r="D59" s="21"/>
      <c r="E59" s="134"/>
      <c r="N59" s="73">
        <v>19</v>
      </c>
      <c r="O59" s="75" t="s">
        <v>7</v>
      </c>
      <c r="P59" s="68" t="s">
        <v>91</v>
      </c>
      <c r="Q59" s="69" t="s">
        <v>12</v>
      </c>
      <c r="R59" s="69" t="s">
        <v>171</v>
      </c>
      <c r="S59" s="75">
        <f>0+3+2+0+0</f>
        <v>5</v>
      </c>
      <c r="T59" s="76">
        <f t="shared" si="0"/>
        <v>0.005208333333333333</v>
      </c>
      <c r="U59" s="78">
        <f t="shared" si="1"/>
        <v>-5.2574953720277815</v>
      </c>
      <c r="V59" s="76">
        <f t="shared" si="2"/>
        <v>-0.027382788395978026</v>
      </c>
      <c r="W59" s="82">
        <f t="shared" si="3"/>
        <v>2.712673611111111E-05</v>
      </c>
    </row>
    <row r="60" spans="3:23" ht="15">
      <c r="C60" s="10"/>
      <c r="D60" s="69"/>
      <c r="E60" s="134"/>
      <c r="N60" s="73">
        <v>20</v>
      </c>
      <c r="O60" s="75" t="s">
        <v>7</v>
      </c>
      <c r="P60" s="68" t="s">
        <v>91</v>
      </c>
      <c r="Q60" s="69" t="s">
        <v>12</v>
      </c>
      <c r="R60" s="69" t="s">
        <v>172</v>
      </c>
      <c r="S60" s="75">
        <f>16+10+16+34+26</f>
        <v>102</v>
      </c>
      <c r="T60" s="76">
        <f t="shared" si="0"/>
        <v>0.10625</v>
      </c>
      <c r="U60" s="78">
        <f t="shared" si="1"/>
        <v>-2.241960471177611</v>
      </c>
      <c r="V60" s="76">
        <f t="shared" si="2"/>
        <v>-0.23820830006262114</v>
      </c>
      <c r="W60" s="82">
        <f t="shared" si="3"/>
        <v>0.011289062499999999</v>
      </c>
    </row>
    <row r="61" spans="3:23" ht="15">
      <c r="C61" s="10"/>
      <c r="D61" s="69"/>
      <c r="E61" s="134"/>
      <c r="N61" s="73">
        <v>21</v>
      </c>
      <c r="O61" s="75" t="s">
        <v>7</v>
      </c>
      <c r="P61" s="68" t="s">
        <v>91</v>
      </c>
      <c r="Q61" s="69" t="s">
        <v>36</v>
      </c>
      <c r="R61" s="68" t="s">
        <v>67</v>
      </c>
      <c r="S61" s="75">
        <f>4+4+0+0+0</f>
        <v>8</v>
      </c>
      <c r="T61" s="76">
        <f t="shared" si="0"/>
        <v>0.008333333333333333</v>
      </c>
      <c r="U61" s="78">
        <f t="shared" si="1"/>
        <v>-4.787491742782046</v>
      </c>
      <c r="V61" s="76">
        <f t="shared" si="2"/>
        <v>-0.03989576452318371</v>
      </c>
      <c r="W61" s="82">
        <f t="shared" si="3"/>
        <v>6.944444444444444E-05</v>
      </c>
    </row>
    <row r="62" spans="3:23" ht="15.75">
      <c r="C62" s="10"/>
      <c r="D62" s="8"/>
      <c r="E62" s="134"/>
      <c r="N62" s="73">
        <v>22</v>
      </c>
      <c r="O62" s="74" t="s">
        <v>159</v>
      </c>
      <c r="P62" s="68" t="s">
        <v>96</v>
      </c>
      <c r="Q62" s="68" t="s">
        <v>35</v>
      </c>
      <c r="R62" s="70" t="s">
        <v>173</v>
      </c>
      <c r="S62" s="75">
        <f>2+0+0+0+0</f>
        <v>2</v>
      </c>
      <c r="T62" s="76">
        <f t="shared" si="0"/>
        <v>0.0020833333333333333</v>
      </c>
      <c r="U62" s="78">
        <f t="shared" si="1"/>
        <v>-6.173786103901937</v>
      </c>
      <c r="V62" s="76">
        <f t="shared" si="2"/>
        <v>-0.012862054383129035</v>
      </c>
      <c r="W62" s="82">
        <f t="shared" si="3"/>
        <v>4.340277777777778E-06</v>
      </c>
    </row>
    <row r="63" spans="3:23" ht="15.75">
      <c r="C63" s="10"/>
      <c r="D63" s="8"/>
      <c r="E63" s="134"/>
      <c r="N63" s="73">
        <v>23</v>
      </c>
      <c r="O63" s="75" t="s">
        <v>28</v>
      </c>
      <c r="P63" s="69" t="s">
        <v>92</v>
      </c>
      <c r="Q63" s="69" t="s">
        <v>59</v>
      </c>
      <c r="R63" s="69" t="s">
        <v>67</v>
      </c>
      <c r="S63" s="75">
        <f>0+1+0+0+0</f>
        <v>1</v>
      </c>
      <c r="T63" s="76">
        <f t="shared" si="0"/>
        <v>0.0010416666666666667</v>
      </c>
      <c r="U63" s="78">
        <f t="shared" si="1"/>
        <v>-6.866933284461882</v>
      </c>
      <c r="V63" s="76">
        <f t="shared" si="2"/>
        <v>-0.007153055504647793</v>
      </c>
      <c r="W63" s="82">
        <f t="shared" si="3"/>
        <v>1.0850694444444444E-06</v>
      </c>
    </row>
    <row r="64" spans="5:23" ht="15">
      <c r="E64" s="89"/>
      <c r="N64" s="73">
        <v>24</v>
      </c>
      <c r="O64" s="75" t="s">
        <v>7</v>
      </c>
      <c r="P64" s="69" t="s">
        <v>94</v>
      </c>
      <c r="Q64" s="69" t="s">
        <v>57</v>
      </c>
      <c r="R64" s="69" t="s">
        <v>174</v>
      </c>
      <c r="S64" s="75">
        <f>0+3+4+0+0</f>
        <v>7</v>
      </c>
      <c r="T64" s="76">
        <f t="shared" si="0"/>
        <v>0.007291666666666667</v>
      </c>
      <c r="U64" s="78">
        <f t="shared" si="1"/>
        <v>-4.9210231354065685</v>
      </c>
      <c r="V64" s="76">
        <f t="shared" si="2"/>
        <v>-0.035882460362339566</v>
      </c>
      <c r="W64" s="82">
        <f t="shared" si="3"/>
        <v>5.316840277777778E-05</v>
      </c>
    </row>
    <row r="65" spans="14:23" ht="15">
      <c r="N65" s="73">
        <v>25</v>
      </c>
      <c r="O65" s="73" t="s">
        <v>28</v>
      </c>
      <c r="P65" s="69" t="s">
        <v>95</v>
      </c>
      <c r="Q65" s="69" t="s">
        <v>25</v>
      </c>
      <c r="R65" s="69" t="s">
        <v>175</v>
      </c>
      <c r="S65" s="75">
        <f>1+4+5+0+0</f>
        <v>10</v>
      </c>
      <c r="T65" s="76">
        <f t="shared" si="0"/>
        <v>0.010416666666666666</v>
      </c>
      <c r="U65" s="78">
        <f t="shared" si="1"/>
        <v>-4.564348191467836</v>
      </c>
      <c r="V65" s="76">
        <f t="shared" si="2"/>
        <v>-0.04754529366112329</v>
      </c>
      <c r="W65" s="82">
        <f t="shared" si="3"/>
        <v>0.00010850694444444444</v>
      </c>
    </row>
    <row r="66" spans="14:23" ht="15">
      <c r="N66" s="73">
        <v>26</v>
      </c>
      <c r="O66" s="74" t="s">
        <v>28</v>
      </c>
      <c r="P66" s="69" t="s">
        <v>95</v>
      </c>
      <c r="Q66" s="69" t="s">
        <v>25</v>
      </c>
      <c r="R66" s="69" t="s">
        <v>67</v>
      </c>
      <c r="S66" s="75">
        <f>1+0+0+2+0</f>
        <v>3</v>
      </c>
      <c r="T66" s="76">
        <f t="shared" si="0"/>
        <v>0.003125</v>
      </c>
      <c r="U66" s="78">
        <f t="shared" si="1"/>
        <v>-5.768320995793772</v>
      </c>
      <c r="V66" s="76">
        <f t="shared" si="2"/>
        <v>-0.018026003111855537</v>
      </c>
      <c r="W66" s="82">
        <f t="shared" si="3"/>
        <v>9.765625000000002E-06</v>
      </c>
    </row>
    <row r="67" spans="14:23" ht="15">
      <c r="N67" s="73">
        <v>27</v>
      </c>
      <c r="O67" s="73" t="s">
        <v>7</v>
      </c>
      <c r="P67" s="69" t="s">
        <v>93</v>
      </c>
      <c r="Q67" s="69" t="s">
        <v>78</v>
      </c>
      <c r="R67" s="68" t="s">
        <v>67</v>
      </c>
      <c r="S67" s="75">
        <f>3+0+0+0+0</f>
        <v>3</v>
      </c>
      <c r="T67" s="76">
        <f t="shared" si="0"/>
        <v>0.003125</v>
      </c>
      <c r="U67" s="78">
        <f t="shared" si="1"/>
        <v>-5.768320995793772</v>
      </c>
      <c r="V67" s="76">
        <f t="shared" si="2"/>
        <v>-0.018026003111855537</v>
      </c>
      <c r="W67" s="82">
        <f t="shared" si="3"/>
        <v>9.765625000000002E-06</v>
      </c>
    </row>
    <row r="68" spans="14:23" ht="15">
      <c r="N68" s="73">
        <v>28</v>
      </c>
      <c r="O68" s="73" t="s">
        <v>7</v>
      </c>
      <c r="P68" s="69" t="s">
        <v>93</v>
      </c>
      <c r="Q68" s="69" t="s">
        <v>11</v>
      </c>
      <c r="R68" s="69" t="s">
        <v>176</v>
      </c>
      <c r="S68" s="75">
        <f>7+0+12+9+3</f>
        <v>31</v>
      </c>
      <c r="T68" s="76">
        <f t="shared" si="0"/>
        <v>0.03229166666666667</v>
      </c>
      <c r="U68" s="78">
        <f t="shared" si="1"/>
        <v>-3.4329460799767357</v>
      </c>
      <c r="V68" s="76">
        <f t="shared" si="2"/>
        <v>-0.11085555049924876</v>
      </c>
      <c r="W68" s="82">
        <f t="shared" si="3"/>
        <v>0.0010427517361111113</v>
      </c>
    </row>
    <row r="69" spans="14:23" ht="15">
      <c r="N69" s="73">
        <v>29</v>
      </c>
      <c r="O69" s="73" t="s">
        <v>7</v>
      </c>
      <c r="P69" s="69" t="s">
        <v>93</v>
      </c>
      <c r="Q69" s="69" t="s">
        <v>11</v>
      </c>
      <c r="R69" s="69" t="s">
        <v>67</v>
      </c>
      <c r="S69" s="75">
        <f>10+1+9+28+41</f>
        <v>89</v>
      </c>
      <c r="T69" s="76">
        <f>S69/960</f>
        <v>0.09270833333333334</v>
      </c>
      <c r="U69" s="78">
        <f>LN(T69)</f>
        <v>-2.378296914729742</v>
      </c>
      <c r="V69" s="76">
        <f>T69*U69</f>
        <v>-0.22048794313640316</v>
      </c>
      <c r="W69" s="82">
        <f>T69^2</f>
        <v>0.008594835069444445</v>
      </c>
    </row>
    <row r="70" spans="14:23" ht="15">
      <c r="N70" s="73">
        <v>30</v>
      </c>
      <c r="O70" s="75" t="s">
        <v>19</v>
      </c>
      <c r="P70" s="69" t="s">
        <v>164</v>
      </c>
      <c r="Q70" s="69" t="s">
        <v>163</v>
      </c>
      <c r="R70" s="69" t="s">
        <v>67</v>
      </c>
      <c r="S70" s="75">
        <f>0+0+13+0+0</f>
        <v>13</v>
      </c>
      <c r="T70" s="76">
        <f>S70/960</f>
        <v>0.013541666666666667</v>
      </c>
      <c r="U70" s="78">
        <f>LN(T70)</f>
        <v>-4.301983927000345</v>
      </c>
      <c r="V70" s="76">
        <f>T70*U70</f>
        <v>-0.05825603234479634</v>
      </c>
      <c r="W70" s="82">
        <f>T70^2</f>
        <v>0.00018337673611111113</v>
      </c>
    </row>
    <row r="71" spans="5:23" ht="15">
      <c r="E71" s="88"/>
      <c r="N71" s="143"/>
      <c r="O71" s="175" t="s">
        <v>82</v>
      </c>
      <c r="P71" s="175"/>
      <c r="Q71" s="175"/>
      <c r="R71" s="175"/>
      <c r="S71" s="143">
        <f>SUM(S41:S70)</f>
        <v>960</v>
      </c>
      <c r="T71" s="77">
        <f t="shared" si="0"/>
        <v>1</v>
      </c>
      <c r="U71" s="79">
        <f>SUM(U41:U69)</f>
        <v>-127.84789568360182</v>
      </c>
      <c r="V71" s="79">
        <f>SUM(V41:V69)</f>
        <v>-2.5229736431854652</v>
      </c>
      <c r="W71" s="79">
        <f>SUM(W41:W69)</f>
        <v>0.10784830729166665</v>
      </c>
    </row>
    <row r="72" spans="5:23" ht="15">
      <c r="E72" s="88"/>
      <c r="N72" s="176" t="s">
        <v>83</v>
      </c>
      <c r="O72" s="176"/>
      <c r="P72" s="176"/>
      <c r="Q72" s="176"/>
      <c r="R72" s="176"/>
      <c r="S72" s="140"/>
      <c r="T72" s="140"/>
      <c r="U72" s="140"/>
      <c r="V72" s="145">
        <f>-(V71)</f>
        <v>2.5229736431854652</v>
      </c>
      <c r="W72" s="140"/>
    </row>
    <row r="73" spans="5:23" ht="15">
      <c r="E73" s="88"/>
      <c r="N73" s="173" t="s">
        <v>84</v>
      </c>
      <c r="O73" s="173"/>
      <c r="P73" s="173"/>
      <c r="Q73" s="173"/>
      <c r="R73" s="173"/>
      <c r="S73" s="141"/>
      <c r="T73" s="141"/>
      <c r="U73" s="141"/>
      <c r="V73" s="144">
        <f>V72/LN(30)</f>
        <v>0.7417898346001005</v>
      </c>
      <c r="W73" s="141"/>
    </row>
    <row r="74" spans="5:23" ht="15">
      <c r="E74" s="88"/>
      <c r="N74" s="174" t="s">
        <v>85</v>
      </c>
      <c r="O74" s="174"/>
      <c r="P74" s="174"/>
      <c r="Q74" s="174"/>
      <c r="R74" s="174"/>
      <c r="S74" s="142"/>
      <c r="T74" s="142"/>
      <c r="U74" s="142"/>
      <c r="V74" s="146">
        <v>0.11</v>
      </c>
      <c r="W74" s="142"/>
    </row>
    <row r="75" spans="14:23" ht="15">
      <c r="N75" s="174" t="s">
        <v>85</v>
      </c>
      <c r="O75" s="174"/>
      <c r="P75" s="174"/>
      <c r="Q75" s="174"/>
      <c r="R75" s="174"/>
      <c r="S75" s="71"/>
      <c r="T75" s="71"/>
      <c r="U75" s="71"/>
      <c r="V75" s="81">
        <v>0.11</v>
      </c>
      <c r="W75" s="71"/>
    </row>
    <row r="85" ht="15">
      <c r="D85" t="s">
        <v>150</v>
      </c>
    </row>
    <row r="87" spans="4:17" ht="15">
      <c r="D87" t="s">
        <v>106</v>
      </c>
      <c r="E87" t="s">
        <v>107</v>
      </c>
      <c r="F87" t="s">
        <v>109</v>
      </c>
      <c r="G87" t="s">
        <v>110</v>
      </c>
      <c r="H87" t="s">
        <v>111</v>
      </c>
      <c r="I87" t="s">
        <v>147</v>
      </c>
      <c r="L87" t="s">
        <v>106</v>
      </c>
      <c r="M87" t="s">
        <v>107</v>
      </c>
      <c r="N87" t="s">
        <v>109</v>
      </c>
      <c r="O87" t="s">
        <v>110</v>
      </c>
      <c r="P87" t="s">
        <v>111</v>
      </c>
      <c r="Q87" t="s">
        <v>147</v>
      </c>
    </row>
    <row r="88" spans="2:25" ht="15.75">
      <c r="B88" s="68" t="s">
        <v>89</v>
      </c>
      <c r="C88" s="68" t="s">
        <v>101</v>
      </c>
      <c r="D88">
        <v>1</v>
      </c>
      <c r="E88">
        <v>1</v>
      </c>
      <c r="F88">
        <v>3</v>
      </c>
      <c r="G88">
        <v>2</v>
      </c>
      <c r="H88">
        <v>1</v>
      </c>
      <c r="I88">
        <f>SUM(D88:H88)</f>
        <v>8</v>
      </c>
      <c r="K88" s="21" t="s">
        <v>91</v>
      </c>
      <c r="L88" s="88">
        <f aca="true" t="shared" si="4" ref="L88:Q88">SUM(D94:D110)/S89</f>
        <v>0.14895833333333333</v>
      </c>
      <c r="M88" s="88">
        <f t="shared" si="4"/>
        <v>0.29375</v>
      </c>
      <c r="N88" s="88">
        <f t="shared" si="4"/>
        <v>0.12916666666666668</v>
      </c>
      <c r="O88" s="88">
        <f t="shared" si="4"/>
        <v>0.09166666666666666</v>
      </c>
      <c r="P88" s="88">
        <f t="shared" si="4"/>
        <v>0.11354166666666667</v>
      </c>
      <c r="Q88" s="88">
        <f t="shared" si="4"/>
        <v>0.7770833333333333</v>
      </c>
      <c r="S88" s="24">
        <v>960</v>
      </c>
      <c r="T88" s="24">
        <v>960</v>
      </c>
      <c r="U88" s="24">
        <v>960</v>
      </c>
      <c r="V88" s="24">
        <v>960</v>
      </c>
      <c r="W88" s="24">
        <v>960</v>
      </c>
      <c r="X88" s="24">
        <v>960</v>
      </c>
      <c r="Y88" s="24">
        <v>960</v>
      </c>
    </row>
    <row r="89" spans="2:25" ht="15.75">
      <c r="B89" s="68" t="s">
        <v>89</v>
      </c>
      <c r="C89" s="68" t="s">
        <v>112</v>
      </c>
      <c r="D89">
        <v>1</v>
      </c>
      <c r="E89">
        <v>0</v>
      </c>
      <c r="F89">
        <v>0</v>
      </c>
      <c r="G89">
        <v>0</v>
      </c>
      <c r="H89">
        <v>0</v>
      </c>
      <c r="I89">
        <f aca="true" t="shared" si="5" ref="I89:I119">SUM(D89:H89)</f>
        <v>1</v>
      </c>
      <c r="K89" s="8" t="s">
        <v>93</v>
      </c>
      <c r="L89" s="88">
        <f aca="true" t="shared" si="6" ref="L89:Q89">SUM(D117:D118)/S94</f>
        <v>0.05</v>
      </c>
      <c r="M89" s="88">
        <f t="shared" si="6"/>
        <v>0.029166666666666667</v>
      </c>
      <c r="N89" s="88">
        <f t="shared" si="6"/>
        <v>0.021875</v>
      </c>
      <c r="O89" s="88">
        <f t="shared" si="6"/>
        <v>0.010416666666666666</v>
      </c>
      <c r="P89" s="88">
        <f t="shared" si="6"/>
        <v>0.013541666666666667</v>
      </c>
      <c r="Q89" s="88">
        <f t="shared" si="6"/>
        <v>0.125</v>
      </c>
      <c r="S89" s="24">
        <v>960</v>
      </c>
      <c r="T89" s="24">
        <v>960</v>
      </c>
      <c r="U89" s="24">
        <v>960</v>
      </c>
      <c r="V89" s="24">
        <v>960</v>
      </c>
      <c r="W89" s="24">
        <v>960</v>
      </c>
      <c r="X89" s="24">
        <v>960</v>
      </c>
      <c r="Y89" s="24">
        <v>960</v>
      </c>
    </row>
    <row r="90" spans="2:25" ht="15.75">
      <c r="B90" s="68" t="s">
        <v>89</v>
      </c>
      <c r="C90" s="69" t="s">
        <v>64</v>
      </c>
      <c r="D90">
        <v>6</v>
      </c>
      <c r="E90">
        <v>3</v>
      </c>
      <c r="F90">
        <v>7</v>
      </c>
      <c r="G90">
        <v>0</v>
      </c>
      <c r="H90">
        <v>0</v>
      </c>
      <c r="I90">
        <f t="shared" si="5"/>
        <v>16</v>
      </c>
      <c r="K90" s="21" t="s">
        <v>89</v>
      </c>
      <c r="L90" s="88">
        <f>SUM(D88:D93)/S88</f>
        <v>0.0125</v>
      </c>
      <c r="M90" s="88">
        <f>SUM(E88:E93)/S88</f>
        <v>0.007291666666666667</v>
      </c>
      <c r="N90" s="88">
        <f>SUM(F88:F93)/S88</f>
        <v>0.04791666666666667</v>
      </c>
      <c r="O90" s="88">
        <f>SUM(G88:G93)/S88</f>
        <v>0.0020833333333333333</v>
      </c>
      <c r="P90" s="88">
        <f>SUM(H88:H93)/S88</f>
        <v>0.0010416666666666667</v>
      </c>
      <c r="Q90" s="88">
        <f>SUM(I88:I93)/S88</f>
        <v>0.07083333333333333</v>
      </c>
      <c r="S90" s="24">
        <v>960</v>
      </c>
      <c r="T90" s="24">
        <v>960</v>
      </c>
      <c r="U90" s="24">
        <v>960</v>
      </c>
      <c r="V90" s="24">
        <v>960</v>
      </c>
      <c r="W90" s="24">
        <v>960</v>
      </c>
      <c r="X90" s="24">
        <v>960</v>
      </c>
      <c r="Y90" s="24">
        <v>960</v>
      </c>
    </row>
    <row r="91" spans="2:25" ht="15.75">
      <c r="B91" s="69" t="s">
        <v>89</v>
      </c>
      <c r="C91" s="69" t="s">
        <v>102</v>
      </c>
      <c r="D91">
        <v>0</v>
      </c>
      <c r="E91">
        <v>3</v>
      </c>
      <c r="F91">
        <v>10</v>
      </c>
      <c r="G91">
        <v>0</v>
      </c>
      <c r="H91">
        <v>0</v>
      </c>
      <c r="I91">
        <f t="shared" si="5"/>
        <v>13</v>
      </c>
      <c r="K91" s="8" t="s">
        <v>94</v>
      </c>
      <c r="L91" s="88">
        <f aca="true" t="shared" si="7" ref="L91:Q91">SUM(D113)/S92</f>
        <v>0</v>
      </c>
      <c r="M91" s="88">
        <f t="shared" si="7"/>
        <v>0.003125</v>
      </c>
      <c r="N91" s="88">
        <f t="shared" si="7"/>
        <v>0.004166666666666667</v>
      </c>
      <c r="O91" s="88">
        <f t="shared" si="7"/>
        <v>0</v>
      </c>
      <c r="P91" s="88">
        <f t="shared" si="7"/>
        <v>0</v>
      </c>
      <c r="Q91" s="88">
        <f t="shared" si="7"/>
        <v>0.007291666666666667</v>
      </c>
      <c r="S91" s="24">
        <v>960</v>
      </c>
      <c r="T91" s="24">
        <v>960</v>
      </c>
      <c r="U91" s="24">
        <v>960</v>
      </c>
      <c r="V91" s="24">
        <v>960</v>
      </c>
      <c r="W91" s="24">
        <v>960</v>
      </c>
      <c r="X91" s="24">
        <v>960</v>
      </c>
      <c r="Y91" s="24">
        <v>960</v>
      </c>
    </row>
    <row r="92" spans="2:25" ht="15.75">
      <c r="B92" s="69" t="s">
        <v>89</v>
      </c>
      <c r="C92" s="68" t="s">
        <v>113</v>
      </c>
      <c r="D92">
        <v>4</v>
      </c>
      <c r="E92">
        <v>0</v>
      </c>
      <c r="F92">
        <v>13</v>
      </c>
      <c r="G92">
        <v>0</v>
      </c>
      <c r="H92">
        <v>0</v>
      </c>
      <c r="I92">
        <f t="shared" si="5"/>
        <v>17</v>
      </c>
      <c r="K92" s="8" t="s">
        <v>95</v>
      </c>
      <c r="L92" s="88">
        <f aca="true" t="shared" si="8" ref="L92:Q92">SUM(D114:D115)/S93</f>
        <v>0.0020833333333333333</v>
      </c>
      <c r="M92" s="88">
        <f t="shared" si="8"/>
        <v>0.004166666666666667</v>
      </c>
      <c r="N92" s="88">
        <f t="shared" si="8"/>
        <v>0.005208333333333333</v>
      </c>
      <c r="O92" s="88">
        <f t="shared" si="8"/>
        <v>0.0020833333333333333</v>
      </c>
      <c r="P92" s="88">
        <f t="shared" si="8"/>
        <v>0</v>
      </c>
      <c r="Q92" s="88">
        <f t="shared" si="8"/>
        <v>0.013541666666666667</v>
      </c>
      <c r="S92" s="24">
        <v>960</v>
      </c>
      <c r="T92" s="24">
        <v>960</v>
      </c>
      <c r="U92" s="24">
        <v>960</v>
      </c>
      <c r="V92" s="24">
        <v>960</v>
      </c>
      <c r="W92" s="24">
        <v>960</v>
      </c>
      <c r="X92" s="24">
        <v>960</v>
      </c>
      <c r="Y92" s="24">
        <v>960</v>
      </c>
    </row>
    <row r="93" spans="2:25" ht="15.75">
      <c r="B93" s="69" t="s">
        <v>89</v>
      </c>
      <c r="C93" s="69" t="s">
        <v>114</v>
      </c>
      <c r="D93">
        <v>0</v>
      </c>
      <c r="E93">
        <v>0</v>
      </c>
      <c r="F93">
        <v>13</v>
      </c>
      <c r="G93">
        <v>0</v>
      </c>
      <c r="H93">
        <v>0</v>
      </c>
      <c r="I93">
        <f t="shared" si="5"/>
        <v>13</v>
      </c>
      <c r="K93" s="8" t="s">
        <v>96</v>
      </c>
      <c r="L93" s="88">
        <f aca="true" t="shared" si="9" ref="L93:Q94">SUM(D111)/S90</f>
        <v>0.0020833333333333333</v>
      </c>
      <c r="M93" s="88">
        <f t="shared" si="9"/>
        <v>0</v>
      </c>
      <c r="N93" s="88">
        <f t="shared" si="9"/>
        <v>0</v>
      </c>
      <c r="O93" s="88">
        <f t="shared" si="9"/>
        <v>0</v>
      </c>
      <c r="P93" s="88">
        <f t="shared" si="9"/>
        <v>0</v>
      </c>
      <c r="Q93" s="88">
        <f t="shared" si="9"/>
        <v>0.0020833333333333333</v>
      </c>
      <c r="S93" s="24">
        <v>960</v>
      </c>
      <c r="T93" s="24">
        <v>960</v>
      </c>
      <c r="U93" s="24">
        <v>960</v>
      </c>
      <c r="V93" s="24">
        <v>960</v>
      </c>
      <c r="W93" s="24">
        <v>960</v>
      </c>
      <c r="X93" s="24">
        <v>960</v>
      </c>
      <c r="Y93" s="24">
        <v>960</v>
      </c>
    </row>
    <row r="94" spans="2:25" ht="15.75">
      <c r="B94" s="69" t="s">
        <v>91</v>
      </c>
      <c r="C94" s="68" t="s">
        <v>103</v>
      </c>
      <c r="D94">
        <v>7</v>
      </c>
      <c r="E94">
        <v>1</v>
      </c>
      <c r="F94">
        <v>21</v>
      </c>
      <c r="G94">
        <v>4</v>
      </c>
      <c r="H94">
        <v>12</v>
      </c>
      <c r="I94">
        <f t="shared" si="5"/>
        <v>45</v>
      </c>
      <c r="K94" s="8" t="s">
        <v>92</v>
      </c>
      <c r="L94" s="88">
        <f t="shared" si="9"/>
        <v>0</v>
      </c>
      <c r="M94" s="88">
        <f t="shared" si="9"/>
        <v>0.0010416666666666667</v>
      </c>
      <c r="N94" s="88">
        <f t="shared" si="9"/>
        <v>0</v>
      </c>
      <c r="O94" s="88">
        <f t="shared" si="9"/>
        <v>0</v>
      </c>
      <c r="P94" s="88">
        <f t="shared" si="9"/>
        <v>0</v>
      </c>
      <c r="Q94" s="88">
        <f t="shared" si="9"/>
        <v>0.0010416666666666667</v>
      </c>
      <c r="S94" s="24">
        <v>960</v>
      </c>
      <c r="T94" s="24">
        <v>960</v>
      </c>
      <c r="U94" s="24">
        <v>960</v>
      </c>
      <c r="V94" s="24">
        <v>960</v>
      </c>
      <c r="W94" s="24">
        <v>960</v>
      </c>
      <c r="X94" s="24">
        <v>960</v>
      </c>
      <c r="Y94" s="24">
        <v>960</v>
      </c>
    </row>
    <row r="95" spans="2:25" ht="15.75">
      <c r="B95" s="69" t="s">
        <v>91</v>
      </c>
      <c r="C95" s="68" t="s">
        <v>104</v>
      </c>
      <c r="D95">
        <v>0</v>
      </c>
      <c r="E95">
        <v>5</v>
      </c>
      <c r="F95">
        <v>0</v>
      </c>
      <c r="G95">
        <v>0</v>
      </c>
      <c r="H95">
        <v>0</v>
      </c>
      <c r="I95">
        <f t="shared" si="5"/>
        <v>5</v>
      </c>
      <c r="K95" s="21" t="s">
        <v>145</v>
      </c>
      <c r="L95" s="136">
        <f aca="true" t="shared" si="10" ref="L95:Q95">SUM(L88:L94)</f>
        <v>0.215625</v>
      </c>
      <c r="M95" s="136">
        <f t="shared" si="10"/>
        <v>0.33854166666666663</v>
      </c>
      <c r="N95" s="136">
        <f t="shared" si="10"/>
        <v>0.20833333333333337</v>
      </c>
      <c r="O95" s="136">
        <f t="shared" si="10"/>
        <v>0.10625000000000001</v>
      </c>
      <c r="P95" s="136">
        <f t="shared" si="10"/>
        <v>0.128125</v>
      </c>
      <c r="Q95" s="136">
        <f t="shared" si="10"/>
        <v>0.9968750000000001</v>
      </c>
      <c r="S95" s="24">
        <v>960</v>
      </c>
      <c r="T95" s="24">
        <v>960</v>
      </c>
      <c r="U95" s="24">
        <v>960</v>
      </c>
      <c r="V95" s="24">
        <v>960</v>
      </c>
      <c r="W95" s="24">
        <v>960</v>
      </c>
      <c r="X95" s="24">
        <v>960</v>
      </c>
      <c r="Y95" s="24">
        <v>960</v>
      </c>
    </row>
    <row r="96" spans="2:9" ht="15">
      <c r="B96" s="68" t="s">
        <v>91</v>
      </c>
      <c r="C96" s="69" t="s">
        <v>37</v>
      </c>
      <c r="D96">
        <v>10</v>
      </c>
      <c r="E96">
        <v>36</v>
      </c>
      <c r="F96">
        <v>29</v>
      </c>
      <c r="G96">
        <v>16</v>
      </c>
      <c r="H96">
        <v>2</v>
      </c>
      <c r="I96">
        <f t="shared" si="5"/>
        <v>93</v>
      </c>
    </row>
    <row r="97" spans="2:9" ht="15">
      <c r="B97" s="68" t="s">
        <v>91</v>
      </c>
      <c r="C97" s="69" t="s">
        <v>34</v>
      </c>
      <c r="D97">
        <v>1</v>
      </c>
      <c r="E97">
        <v>2</v>
      </c>
      <c r="F97">
        <v>0</v>
      </c>
      <c r="G97">
        <v>0</v>
      </c>
      <c r="H97">
        <v>0</v>
      </c>
      <c r="I97">
        <f t="shared" si="5"/>
        <v>3</v>
      </c>
    </row>
    <row r="98" spans="2:9" ht="15">
      <c r="B98" s="68" t="s">
        <v>91</v>
      </c>
      <c r="C98" s="69" t="s">
        <v>18</v>
      </c>
      <c r="D98">
        <v>52</v>
      </c>
      <c r="E98">
        <v>97</v>
      </c>
      <c r="F98">
        <v>19</v>
      </c>
      <c r="G98">
        <v>13</v>
      </c>
      <c r="H98">
        <v>32</v>
      </c>
      <c r="I98">
        <f t="shared" si="5"/>
        <v>213</v>
      </c>
    </row>
    <row r="99" spans="2:9" ht="15">
      <c r="B99" s="69" t="s">
        <v>91</v>
      </c>
      <c r="C99" s="69" t="s">
        <v>30</v>
      </c>
      <c r="D99">
        <v>8</v>
      </c>
      <c r="E99">
        <v>59</v>
      </c>
      <c r="F99">
        <v>7</v>
      </c>
      <c r="G99">
        <v>15</v>
      </c>
      <c r="H99">
        <v>2</v>
      </c>
      <c r="I99">
        <f t="shared" si="5"/>
        <v>91</v>
      </c>
    </row>
    <row r="100" spans="2:9" ht="15">
      <c r="B100" s="68" t="s">
        <v>91</v>
      </c>
      <c r="C100" s="68" t="s">
        <v>68</v>
      </c>
      <c r="D100">
        <v>34</v>
      </c>
      <c r="E100">
        <v>13</v>
      </c>
      <c r="F100">
        <v>11</v>
      </c>
      <c r="G100">
        <v>17</v>
      </c>
      <c r="H100">
        <v>36</v>
      </c>
      <c r="I100">
        <f t="shared" si="5"/>
        <v>111</v>
      </c>
    </row>
    <row r="101" spans="2:9" ht="15">
      <c r="B101" s="68" t="s">
        <v>91</v>
      </c>
      <c r="C101" s="68" t="s">
        <v>115</v>
      </c>
      <c r="D101">
        <v>1</v>
      </c>
      <c r="E101">
        <v>2</v>
      </c>
      <c r="F101">
        <v>19</v>
      </c>
      <c r="G101">
        <v>4</v>
      </c>
      <c r="H101">
        <v>4</v>
      </c>
      <c r="I101">
        <f t="shared" si="5"/>
        <v>30</v>
      </c>
    </row>
    <row r="102" spans="2:9" ht="15">
      <c r="B102" s="68" t="s">
        <v>91</v>
      </c>
      <c r="C102" s="68" t="s">
        <v>116</v>
      </c>
      <c r="D102">
        <v>0</v>
      </c>
      <c r="E102">
        <v>5</v>
      </c>
      <c r="F102">
        <v>0</v>
      </c>
      <c r="G102">
        <v>0</v>
      </c>
      <c r="H102">
        <v>0</v>
      </c>
      <c r="I102">
        <f t="shared" si="5"/>
        <v>5</v>
      </c>
    </row>
    <row r="103" spans="2:9" ht="15">
      <c r="B103" s="68" t="s">
        <v>91</v>
      </c>
      <c r="C103" s="68" t="s">
        <v>117</v>
      </c>
      <c r="D103">
        <v>0</v>
      </c>
      <c r="E103">
        <v>1</v>
      </c>
      <c r="F103">
        <v>0</v>
      </c>
      <c r="G103">
        <v>4</v>
      </c>
      <c r="H103">
        <v>0</v>
      </c>
      <c r="I103">
        <f t="shared" si="5"/>
        <v>5</v>
      </c>
    </row>
    <row r="104" spans="2:9" ht="15">
      <c r="B104" s="68" t="s">
        <v>91</v>
      </c>
      <c r="C104" s="68" t="s">
        <v>118</v>
      </c>
      <c r="D104">
        <v>0</v>
      </c>
      <c r="E104">
        <v>2</v>
      </c>
      <c r="F104">
        <v>0</v>
      </c>
      <c r="G104">
        <v>1</v>
      </c>
      <c r="H104">
        <v>4</v>
      </c>
      <c r="I104">
        <f t="shared" si="5"/>
        <v>7</v>
      </c>
    </row>
    <row r="105" spans="2:9" ht="15">
      <c r="B105" s="68" t="s">
        <v>91</v>
      </c>
      <c r="C105" s="68" t="s">
        <v>119</v>
      </c>
      <c r="D105">
        <v>0</v>
      </c>
      <c r="E105">
        <v>4</v>
      </c>
      <c r="F105">
        <v>0</v>
      </c>
      <c r="G105">
        <v>0</v>
      </c>
      <c r="H105">
        <v>1</v>
      </c>
      <c r="I105">
        <f t="shared" si="5"/>
        <v>5</v>
      </c>
    </row>
    <row r="106" spans="2:9" ht="15">
      <c r="B106" s="68" t="s">
        <v>91</v>
      </c>
      <c r="C106" s="68" t="s">
        <v>120</v>
      </c>
      <c r="D106">
        <v>0</v>
      </c>
      <c r="E106">
        <v>1</v>
      </c>
      <c r="F106">
        <v>0</v>
      </c>
      <c r="G106">
        <v>4</v>
      </c>
      <c r="H106">
        <v>0</v>
      </c>
      <c r="I106">
        <f t="shared" si="5"/>
        <v>5</v>
      </c>
    </row>
    <row r="107" spans="2:9" ht="15">
      <c r="B107" s="68" t="s">
        <v>91</v>
      </c>
      <c r="C107" s="68" t="s">
        <v>121</v>
      </c>
      <c r="D107">
        <v>0</v>
      </c>
      <c r="E107">
        <v>13</v>
      </c>
      <c r="F107">
        <v>0</v>
      </c>
      <c r="G107">
        <v>0</v>
      </c>
      <c r="H107">
        <v>0</v>
      </c>
      <c r="I107">
        <f t="shared" si="5"/>
        <v>13</v>
      </c>
    </row>
    <row r="108" spans="2:9" ht="15">
      <c r="B108" s="68" t="s">
        <v>91</v>
      </c>
      <c r="C108" s="69" t="s">
        <v>55</v>
      </c>
      <c r="D108">
        <v>0</v>
      </c>
      <c r="E108">
        <v>3</v>
      </c>
      <c r="F108">
        <v>2</v>
      </c>
      <c r="G108">
        <v>0</v>
      </c>
      <c r="H108">
        <v>0</v>
      </c>
      <c r="I108">
        <f t="shared" si="5"/>
        <v>5</v>
      </c>
    </row>
    <row r="109" spans="2:9" ht="15">
      <c r="B109" s="68" t="s">
        <v>91</v>
      </c>
      <c r="C109" s="69" t="s">
        <v>13</v>
      </c>
      <c r="D109">
        <v>26</v>
      </c>
      <c r="E109">
        <v>34</v>
      </c>
      <c r="F109">
        <v>16</v>
      </c>
      <c r="G109">
        <v>10</v>
      </c>
      <c r="H109">
        <v>16</v>
      </c>
      <c r="I109">
        <f t="shared" si="5"/>
        <v>102</v>
      </c>
    </row>
    <row r="110" spans="2:9" ht="15">
      <c r="B110" s="68" t="s">
        <v>91</v>
      </c>
      <c r="C110" s="68" t="s">
        <v>122</v>
      </c>
      <c r="D110">
        <v>4</v>
      </c>
      <c r="E110">
        <v>4</v>
      </c>
      <c r="F110">
        <v>0</v>
      </c>
      <c r="G110">
        <v>0</v>
      </c>
      <c r="H110">
        <v>0</v>
      </c>
      <c r="I110">
        <f t="shared" si="5"/>
        <v>8</v>
      </c>
    </row>
    <row r="111" spans="2:9" ht="15">
      <c r="B111" s="68" t="s">
        <v>96</v>
      </c>
      <c r="C111" s="70" t="s">
        <v>97</v>
      </c>
      <c r="D111">
        <v>2</v>
      </c>
      <c r="E111">
        <v>0</v>
      </c>
      <c r="F111">
        <v>0</v>
      </c>
      <c r="G111">
        <v>0</v>
      </c>
      <c r="H111">
        <v>0</v>
      </c>
      <c r="I111">
        <f t="shared" si="5"/>
        <v>2</v>
      </c>
    </row>
    <row r="112" spans="2:9" ht="15">
      <c r="B112" s="69" t="s">
        <v>92</v>
      </c>
      <c r="C112" s="69" t="s">
        <v>123</v>
      </c>
      <c r="D112">
        <v>0</v>
      </c>
      <c r="E112">
        <v>1</v>
      </c>
      <c r="F112">
        <v>0</v>
      </c>
      <c r="G112">
        <v>0</v>
      </c>
      <c r="H112">
        <v>0</v>
      </c>
      <c r="I112">
        <f t="shared" si="5"/>
        <v>1</v>
      </c>
    </row>
    <row r="113" spans="2:9" ht="15">
      <c r="B113" s="69" t="s">
        <v>94</v>
      </c>
      <c r="C113" s="69" t="s">
        <v>58</v>
      </c>
      <c r="D113">
        <v>0</v>
      </c>
      <c r="E113">
        <v>3</v>
      </c>
      <c r="F113">
        <v>4</v>
      </c>
      <c r="G113">
        <v>0</v>
      </c>
      <c r="H113">
        <v>0</v>
      </c>
      <c r="I113">
        <f t="shared" si="5"/>
        <v>7</v>
      </c>
    </row>
    <row r="114" spans="2:9" ht="15">
      <c r="B114" s="69" t="s">
        <v>95</v>
      </c>
      <c r="C114" s="69" t="s">
        <v>69</v>
      </c>
      <c r="D114">
        <v>1</v>
      </c>
      <c r="E114">
        <v>4</v>
      </c>
      <c r="F114">
        <v>5</v>
      </c>
      <c r="G114">
        <v>0</v>
      </c>
      <c r="H114">
        <v>0</v>
      </c>
      <c r="I114">
        <f t="shared" si="5"/>
        <v>10</v>
      </c>
    </row>
    <row r="115" spans="2:9" ht="15">
      <c r="B115" s="69" t="s">
        <v>95</v>
      </c>
      <c r="C115" s="69" t="s">
        <v>124</v>
      </c>
      <c r="D115">
        <v>1</v>
      </c>
      <c r="E115">
        <v>0</v>
      </c>
      <c r="F115">
        <v>0</v>
      </c>
      <c r="G115">
        <v>2</v>
      </c>
      <c r="H115">
        <v>0</v>
      </c>
      <c r="I115">
        <f t="shared" si="5"/>
        <v>3</v>
      </c>
    </row>
    <row r="116" spans="2:9" ht="15">
      <c r="B116" s="69" t="s">
        <v>93</v>
      </c>
      <c r="C116" s="68" t="s">
        <v>125</v>
      </c>
      <c r="D116">
        <v>3</v>
      </c>
      <c r="E116">
        <v>0</v>
      </c>
      <c r="F116">
        <v>0</v>
      </c>
      <c r="G116">
        <v>0</v>
      </c>
      <c r="H116">
        <v>0</v>
      </c>
      <c r="I116">
        <f t="shared" si="5"/>
        <v>3</v>
      </c>
    </row>
    <row r="117" spans="2:13" ht="15">
      <c r="B117" s="69" t="s">
        <v>93</v>
      </c>
      <c r="C117" s="69" t="s">
        <v>60</v>
      </c>
      <c r="D117">
        <v>7</v>
      </c>
      <c r="E117">
        <v>0</v>
      </c>
      <c r="F117">
        <v>12</v>
      </c>
      <c r="G117">
        <v>9</v>
      </c>
      <c r="H117">
        <v>3</v>
      </c>
      <c r="I117">
        <f t="shared" si="5"/>
        <v>31</v>
      </c>
      <c r="M117" s="88"/>
    </row>
    <row r="118" spans="2:9" ht="15">
      <c r="B118" s="69" t="s">
        <v>93</v>
      </c>
      <c r="C118" s="69" t="s">
        <v>126</v>
      </c>
      <c r="D118">
        <v>41</v>
      </c>
      <c r="E118">
        <v>28</v>
      </c>
      <c r="F118">
        <v>9</v>
      </c>
      <c r="G118">
        <v>1</v>
      </c>
      <c r="H118">
        <v>10</v>
      </c>
      <c r="I118">
        <f t="shared" si="5"/>
        <v>89</v>
      </c>
    </row>
    <row r="119" spans="4:9" ht="15">
      <c r="D119">
        <f>SUM(D88:D118)</f>
        <v>210</v>
      </c>
      <c r="E119">
        <f>SUM(E88:E118)</f>
        <v>325</v>
      </c>
      <c r="F119">
        <f>SUM(F88:F118)</f>
        <v>200</v>
      </c>
      <c r="G119">
        <f>SUM(G88:G118)</f>
        <v>102</v>
      </c>
      <c r="H119">
        <f>SUM(H88:H118)</f>
        <v>123</v>
      </c>
      <c r="I119">
        <f t="shared" si="5"/>
        <v>960</v>
      </c>
    </row>
    <row r="120" spans="5:34" ht="15">
      <c r="E120" t="s">
        <v>106</v>
      </c>
      <c r="F120" t="s">
        <v>107</v>
      </c>
      <c r="G120" t="s">
        <v>109</v>
      </c>
      <c r="H120" t="s">
        <v>110</v>
      </c>
      <c r="I120" t="s">
        <v>111</v>
      </c>
      <c r="J120" t="s">
        <v>147</v>
      </c>
      <c r="M120" t="s">
        <v>106</v>
      </c>
      <c r="N120" t="s">
        <v>107</v>
      </c>
      <c r="O120" t="s">
        <v>109</v>
      </c>
      <c r="P120" t="s">
        <v>110</v>
      </c>
      <c r="Q120" t="s">
        <v>111</v>
      </c>
      <c r="R120" t="s">
        <v>147</v>
      </c>
      <c r="U120" s="24" t="s">
        <v>106</v>
      </c>
      <c r="V120" s="24" t="s">
        <v>107</v>
      </c>
      <c r="W120" s="24" t="s">
        <v>109</v>
      </c>
      <c r="X120" t="s">
        <v>110</v>
      </c>
      <c r="Y120" t="s">
        <v>111</v>
      </c>
      <c r="Z120" t="s">
        <v>147</v>
      </c>
      <c r="AB120" s="24"/>
      <c r="AC120" s="24" t="s">
        <v>106</v>
      </c>
      <c r="AD120" s="24" t="s">
        <v>107</v>
      </c>
      <c r="AE120" s="24" t="s">
        <v>109</v>
      </c>
      <c r="AF120" t="s">
        <v>110</v>
      </c>
      <c r="AG120" t="s">
        <v>111</v>
      </c>
      <c r="AH120" t="s">
        <v>147</v>
      </c>
    </row>
    <row r="121" spans="1:34" ht="15.75">
      <c r="A121">
        <v>1</v>
      </c>
      <c r="B121" s="68" t="s">
        <v>89</v>
      </c>
      <c r="C121" s="68" t="s">
        <v>21</v>
      </c>
      <c r="D121" s="68" t="s">
        <v>177</v>
      </c>
      <c r="E121">
        <v>1</v>
      </c>
      <c r="F121">
        <v>0</v>
      </c>
      <c r="G121">
        <v>3</v>
      </c>
      <c r="H121">
        <v>2</v>
      </c>
      <c r="I121">
        <v>1</v>
      </c>
      <c r="J121" s="75">
        <v>7</v>
      </c>
      <c r="L121" s="21" t="s">
        <v>91</v>
      </c>
      <c r="M121">
        <v>9</v>
      </c>
      <c r="N121">
        <v>16</v>
      </c>
      <c r="O121">
        <v>8</v>
      </c>
      <c r="P121">
        <v>10</v>
      </c>
      <c r="Q121">
        <v>9</v>
      </c>
      <c r="R121">
        <v>17</v>
      </c>
      <c r="T121" s="24" t="s">
        <v>91</v>
      </c>
      <c r="U121" s="24">
        <v>143</v>
      </c>
      <c r="V121" s="24">
        <v>285</v>
      </c>
      <c r="W121" s="24">
        <v>134</v>
      </c>
      <c r="X121">
        <v>88</v>
      </c>
      <c r="Y121">
        <v>109</v>
      </c>
      <c r="Z121">
        <v>759</v>
      </c>
      <c r="AB121" s="24" t="s">
        <v>91</v>
      </c>
      <c r="AC121" s="149">
        <f>U121/L131</f>
        <v>0.14895833333333333</v>
      </c>
      <c r="AD121" s="149">
        <f aca="true" t="shared" si="11" ref="AD121:AH129">V121/M131</f>
        <v>0.296875</v>
      </c>
      <c r="AE121" s="149">
        <f t="shared" si="11"/>
        <v>0.13958333333333334</v>
      </c>
      <c r="AF121" s="149">
        <f t="shared" si="11"/>
        <v>0.09166666666666666</v>
      </c>
      <c r="AG121" s="149">
        <f t="shared" si="11"/>
        <v>0.11354166666666667</v>
      </c>
      <c r="AH121" s="149">
        <f t="shared" si="11"/>
        <v>0.790625</v>
      </c>
    </row>
    <row r="122" spans="1:34" ht="15.75">
      <c r="A122">
        <v>2</v>
      </c>
      <c r="B122" s="68" t="s">
        <v>89</v>
      </c>
      <c r="C122" s="68" t="s">
        <v>21</v>
      </c>
      <c r="D122" s="68" t="s">
        <v>162</v>
      </c>
      <c r="E122">
        <v>1</v>
      </c>
      <c r="F122">
        <v>1</v>
      </c>
      <c r="G122">
        <v>0</v>
      </c>
      <c r="H122">
        <v>0</v>
      </c>
      <c r="I122">
        <v>0</v>
      </c>
      <c r="J122" s="75">
        <v>2</v>
      </c>
      <c r="L122" s="8" t="s">
        <v>93</v>
      </c>
      <c r="M122">
        <v>3</v>
      </c>
      <c r="N122">
        <v>1</v>
      </c>
      <c r="O122">
        <v>2</v>
      </c>
      <c r="P122">
        <v>2</v>
      </c>
      <c r="Q122">
        <v>2</v>
      </c>
      <c r="R122">
        <v>3</v>
      </c>
      <c r="T122" s="24" t="s">
        <v>93</v>
      </c>
      <c r="U122" s="24">
        <v>51</v>
      </c>
      <c r="V122" s="24">
        <v>28</v>
      </c>
      <c r="W122" s="24">
        <v>21</v>
      </c>
      <c r="X122">
        <v>10</v>
      </c>
      <c r="Y122">
        <v>13</v>
      </c>
      <c r="Z122">
        <v>123</v>
      </c>
      <c r="AB122" s="24" t="s">
        <v>93</v>
      </c>
      <c r="AC122" s="149">
        <f aca="true" t="shared" si="12" ref="AC122:AC129">U122/L132</f>
        <v>0.053125</v>
      </c>
      <c r="AD122" s="149">
        <f t="shared" si="11"/>
        <v>0.029166666666666667</v>
      </c>
      <c r="AE122" s="149">
        <f t="shared" si="11"/>
        <v>0.021875</v>
      </c>
      <c r="AF122" s="149">
        <f t="shared" si="11"/>
        <v>0.010416666666666666</v>
      </c>
      <c r="AG122" s="149">
        <f t="shared" si="11"/>
        <v>0.013541666666666667</v>
      </c>
      <c r="AH122" s="149">
        <f t="shared" si="11"/>
        <v>0.128125</v>
      </c>
    </row>
    <row r="123" spans="1:34" ht="15.75">
      <c r="A123">
        <v>3</v>
      </c>
      <c r="B123" s="69" t="s">
        <v>89</v>
      </c>
      <c r="C123" s="68" t="s">
        <v>26</v>
      </c>
      <c r="D123" s="68" t="s">
        <v>67</v>
      </c>
      <c r="E123">
        <v>4</v>
      </c>
      <c r="F123">
        <v>0</v>
      </c>
      <c r="G123">
        <v>13</v>
      </c>
      <c r="H123">
        <v>0</v>
      </c>
      <c r="I123">
        <v>0</v>
      </c>
      <c r="J123" s="75">
        <f>4+0+13+0+0</f>
        <v>17</v>
      </c>
      <c r="L123" s="21" t="s">
        <v>89</v>
      </c>
      <c r="M123">
        <v>4</v>
      </c>
      <c r="N123">
        <v>2</v>
      </c>
      <c r="O123">
        <v>3</v>
      </c>
      <c r="P123">
        <v>1</v>
      </c>
      <c r="Q123">
        <f>SUM(I121:I124)</f>
        <v>1</v>
      </c>
      <c r="R123">
        <v>4</v>
      </c>
      <c r="T123" s="24" t="s">
        <v>89</v>
      </c>
      <c r="U123" s="24">
        <v>12</v>
      </c>
      <c r="V123" s="24">
        <v>4</v>
      </c>
      <c r="W123" s="24">
        <v>23</v>
      </c>
      <c r="X123">
        <v>2</v>
      </c>
      <c r="Y123">
        <v>1</v>
      </c>
      <c r="Z123">
        <v>42</v>
      </c>
      <c r="AB123" s="24" t="s">
        <v>89</v>
      </c>
      <c r="AC123" s="149">
        <f t="shared" si="12"/>
        <v>0.0125</v>
      </c>
      <c r="AD123" s="149">
        <f t="shared" si="11"/>
        <v>0.004166666666666667</v>
      </c>
      <c r="AE123" s="149">
        <f t="shared" si="11"/>
        <v>0.023958333333333335</v>
      </c>
      <c r="AF123" s="149">
        <f t="shared" si="11"/>
        <v>0.0020833333333333333</v>
      </c>
      <c r="AG123" s="149">
        <f t="shared" si="11"/>
        <v>0.0010416666666666667</v>
      </c>
      <c r="AH123" s="149">
        <f t="shared" si="11"/>
        <v>0.04375</v>
      </c>
    </row>
    <row r="124" spans="1:34" ht="15.75">
      <c r="A124">
        <v>4</v>
      </c>
      <c r="B124" s="68" t="s">
        <v>89</v>
      </c>
      <c r="C124" s="68" t="s">
        <v>29</v>
      </c>
      <c r="D124" s="69" t="s">
        <v>67</v>
      </c>
      <c r="E124">
        <v>6</v>
      </c>
      <c r="F124">
        <v>3</v>
      </c>
      <c r="G124">
        <v>7</v>
      </c>
      <c r="H124">
        <v>0</v>
      </c>
      <c r="I124">
        <v>0</v>
      </c>
      <c r="J124" s="75">
        <f>6+3+7+0+0</f>
        <v>16</v>
      </c>
      <c r="L124" s="8" t="s">
        <v>94</v>
      </c>
      <c r="M124">
        <v>0</v>
      </c>
      <c r="N124">
        <v>1</v>
      </c>
      <c r="O124">
        <v>1</v>
      </c>
      <c r="P124">
        <f>SUM(H144)</f>
        <v>0</v>
      </c>
      <c r="Q124">
        <f>SUM(I144)</f>
        <v>0</v>
      </c>
      <c r="R124">
        <v>1</v>
      </c>
      <c r="T124" s="24" t="s">
        <v>94</v>
      </c>
      <c r="U124" s="24">
        <v>0</v>
      </c>
      <c r="V124" s="24">
        <v>3</v>
      </c>
      <c r="W124" s="24">
        <v>4</v>
      </c>
      <c r="X124">
        <v>0</v>
      </c>
      <c r="Y124">
        <v>0</v>
      </c>
      <c r="Z124">
        <v>7</v>
      </c>
      <c r="AB124" s="24" t="s">
        <v>94</v>
      </c>
      <c r="AC124" s="149">
        <f t="shared" si="12"/>
        <v>0</v>
      </c>
      <c r="AD124" s="149">
        <f t="shared" si="11"/>
        <v>0.003125</v>
      </c>
      <c r="AE124" s="149">
        <f t="shared" si="11"/>
        <v>0.004166666666666667</v>
      </c>
      <c r="AF124" s="149">
        <f t="shared" si="11"/>
        <v>0</v>
      </c>
      <c r="AG124" s="149">
        <f t="shared" si="11"/>
        <v>0</v>
      </c>
      <c r="AH124" s="149">
        <f t="shared" si="11"/>
        <v>0.007291666666666667</v>
      </c>
    </row>
    <row r="125" spans="1:34" ht="15.75">
      <c r="A125">
        <v>5</v>
      </c>
      <c r="B125" s="69" t="s">
        <v>91</v>
      </c>
      <c r="C125" s="69" t="s">
        <v>20</v>
      </c>
      <c r="D125" s="68" t="s">
        <v>165</v>
      </c>
      <c r="E125">
        <v>7</v>
      </c>
      <c r="F125">
        <v>4</v>
      </c>
      <c r="G125">
        <v>31</v>
      </c>
      <c r="H125">
        <v>4</v>
      </c>
      <c r="I125">
        <v>12</v>
      </c>
      <c r="J125" s="75">
        <f>7+1+21+4+12+13</f>
        <v>58</v>
      </c>
      <c r="L125" s="8" t="s">
        <v>95</v>
      </c>
      <c r="M125">
        <f>SUM(E145:E146)</f>
        <v>2</v>
      </c>
      <c r="N125">
        <v>1</v>
      </c>
      <c r="O125">
        <v>1</v>
      </c>
      <c r="P125">
        <v>1</v>
      </c>
      <c r="Q125">
        <f>SUM(I145:I146)</f>
        <v>0</v>
      </c>
      <c r="R125">
        <v>2</v>
      </c>
      <c r="T125" s="24" t="s">
        <v>95</v>
      </c>
      <c r="U125" s="24">
        <v>2</v>
      </c>
      <c r="V125" s="24">
        <v>4</v>
      </c>
      <c r="W125" s="24">
        <v>5</v>
      </c>
      <c r="X125">
        <v>2</v>
      </c>
      <c r="Y125">
        <v>0</v>
      </c>
      <c r="Z125">
        <v>13</v>
      </c>
      <c r="AB125" s="24" t="s">
        <v>95</v>
      </c>
      <c r="AC125" s="149">
        <f t="shared" si="12"/>
        <v>0.0020833333333333333</v>
      </c>
      <c r="AD125" s="149">
        <f t="shared" si="11"/>
        <v>0.004166666666666667</v>
      </c>
      <c r="AE125" s="149">
        <f t="shared" si="11"/>
        <v>0.005208333333333333</v>
      </c>
      <c r="AF125" s="149">
        <f t="shared" si="11"/>
        <v>0.0020833333333333333</v>
      </c>
      <c r="AG125" s="149">
        <f t="shared" si="11"/>
        <v>0</v>
      </c>
      <c r="AH125" s="149">
        <f t="shared" si="11"/>
        <v>0.013541666666666667</v>
      </c>
    </row>
    <row r="126" spans="1:34" ht="15.75">
      <c r="A126">
        <v>6</v>
      </c>
      <c r="B126" s="69" t="s">
        <v>91</v>
      </c>
      <c r="C126" s="69" t="s">
        <v>20</v>
      </c>
      <c r="D126" s="68" t="s">
        <v>166</v>
      </c>
      <c r="E126">
        <v>0</v>
      </c>
      <c r="F126">
        <v>5</v>
      </c>
      <c r="G126">
        <v>0</v>
      </c>
      <c r="H126">
        <v>0</v>
      </c>
      <c r="I126">
        <v>0</v>
      </c>
      <c r="J126" s="75">
        <f>0+5+0+0+0</f>
        <v>5</v>
      </c>
      <c r="L126" s="8" t="s">
        <v>96</v>
      </c>
      <c r="M126">
        <v>1</v>
      </c>
      <c r="N126">
        <f aca="true" t="shared" si="13" ref="N126:Q127">SUM(F142)</f>
        <v>0</v>
      </c>
      <c r="O126">
        <f t="shared" si="13"/>
        <v>0</v>
      </c>
      <c r="P126">
        <f t="shared" si="13"/>
        <v>0</v>
      </c>
      <c r="Q126">
        <f t="shared" si="13"/>
        <v>0</v>
      </c>
      <c r="R126">
        <v>1</v>
      </c>
      <c r="T126" s="24" t="s">
        <v>96</v>
      </c>
      <c r="U126" s="24">
        <v>2</v>
      </c>
      <c r="V126" s="24">
        <v>0</v>
      </c>
      <c r="W126" s="24">
        <v>0</v>
      </c>
      <c r="X126">
        <v>0</v>
      </c>
      <c r="Y126">
        <v>0</v>
      </c>
      <c r="Z126">
        <v>2</v>
      </c>
      <c r="AB126" s="24" t="s">
        <v>96</v>
      </c>
      <c r="AC126" s="149">
        <f t="shared" si="12"/>
        <v>0.0020833333333333333</v>
      </c>
      <c r="AD126" s="149">
        <f t="shared" si="11"/>
        <v>0</v>
      </c>
      <c r="AE126" s="149">
        <f t="shared" si="11"/>
        <v>0</v>
      </c>
      <c r="AF126" s="149">
        <f t="shared" si="11"/>
        <v>0</v>
      </c>
      <c r="AG126" s="149">
        <f t="shared" si="11"/>
        <v>0</v>
      </c>
      <c r="AH126" s="149">
        <f t="shared" si="11"/>
        <v>0.0020833333333333333</v>
      </c>
    </row>
    <row r="127" spans="1:34" ht="15.75">
      <c r="A127">
        <v>7</v>
      </c>
      <c r="B127" s="68" t="s">
        <v>91</v>
      </c>
      <c r="C127" s="69" t="s">
        <v>8</v>
      </c>
      <c r="D127" s="69" t="s">
        <v>167</v>
      </c>
      <c r="E127">
        <v>10</v>
      </c>
      <c r="F127">
        <v>36</v>
      </c>
      <c r="G127">
        <v>29</v>
      </c>
      <c r="H127">
        <v>16</v>
      </c>
      <c r="I127">
        <v>2</v>
      </c>
      <c r="J127" s="75">
        <f>10+36+29+16+2</f>
        <v>93</v>
      </c>
      <c r="L127" s="8" t="s">
        <v>92</v>
      </c>
      <c r="M127">
        <f>SUM(E143)</f>
        <v>0</v>
      </c>
      <c r="N127">
        <f t="shared" si="13"/>
        <v>1</v>
      </c>
      <c r="O127">
        <f t="shared" si="13"/>
        <v>0</v>
      </c>
      <c r="P127">
        <f t="shared" si="13"/>
        <v>0</v>
      </c>
      <c r="Q127">
        <f t="shared" si="13"/>
        <v>0</v>
      </c>
      <c r="R127">
        <v>1</v>
      </c>
      <c r="T127" s="24" t="s">
        <v>92</v>
      </c>
      <c r="U127" s="24">
        <v>0</v>
      </c>
      <c r="V127" s="24">
        <v>1</v>
      </c>
      <c r="W127" s="24">
        <v>0</v>
      </c>
      <c r="X127">
        <v>0</v>
      </c>
      <c r="Y127">
        <v>0</v>
      </c>
      <c r="Z127">
        <v>1</v>
      </c>
      <c r="AB127" s="24" t="s">
        <v>92</v>
      </c>
      <c r="AC127" s="149">
        <f t="shared" si="12"/>
        <v>0</v>
      </c>
      <c r="AD127" s="149">
        <f t="shared" si="11"/>
        <v>0.0010416666666666667</v>
      </c>
      <c r="AE127" s="149">
        <f t="shared" si="11"/>
        <v>0</v>
      </c>
      <c r="AF127" s="149">
        <f t="shared" si="11"/>
        <v>0</v>
      </c>
      <c r="AG127" s="149">
        <f t="shared" si="11"/>
        <v>0</v>
      </c>
      <c r="AH127" s="149">
        <f t="shared" si="11"/>
        <v>0.0010416666666666667</v>
      </c>
    </row>
    <row r="128" spans="1:34" ht="15">
      <c r="A128">
        <v>8</v>
      </c>
      <c r="B128" s="68" t="s">
        <v>91</v>
      </c>
      <c r="C128" s="69" t="s">
        <v>8</v>
      </c>
      <c r="D128" s="69" t="s">
        <v>168</v>
      </c>
      <c r="E128">
        <v>1</v>
      </c>
      <c r="F128">
        <v>2</v>
      </c>
      <c r="G128">
        <v>0</v>
      </c>
      <c r="H128">
        <v>0</v>
      </c>
      <c r="I128">
        <v>0</v>
      </c>
      <c r="J128" s="75">
        <f>1+2+0+0+0</f>
        <v>3</v>
      </c>
      <c r="L128" s="69" t="s">
        <v>164</v>
      </c>
      <c r="M128">
        <f>SUM(E150)</f>
        <v>0</v>
      </c>
      <c r="N128">
        <f>SUM(F150)</f>
        <v>0</v>
      </c>
      <c r="O128">
        <v>1</v>
      </c>
      <c r="P128">
        <f>SUM(H150)</f>
        <v>0</v>
      </c>
      <c r="Q128">
        <f>SUM(I150)</f>
        <v>0</v>
      </c>
      <c r="R128">
        <f>SUM(M128:Q128)</f>
        <v>1</v>
      </c>
      <c r="T128" s="24" t="s">
        <v>164</v>
      </c>
      <c r="U128" s="24">
        <v>0</v>
      </c>
      <c r="V128" s="24">
        <v>0</v>
      </c>
      <c r="W128" s="24">
        <v>13</v>
      </c>
      <c r="X128">
        <v>0</v>
      </c>
      <c r="Y128">
        <v>0</v>
      </c>
      <c r="Z128">
        <v>13</v>
      </c>
      <c r="AB128" s="24" t="s">
        <v>187</v>
      </c>
      <c r="AC128" s="149">
        <f t="shared" si="12"/>
        <v>0</v>
      </c>
      <c r="AD128" s="149">
        <f t="shared" si="11"/>
        <v>0</v>
      </c>
      <c r="AE128" s="149">
        <f t="shared" si="11"/>
        <v>0.013541666666666667</v>
      </c>
      <c r="AF128" s="149">
        <f t="shared" si="11"/>
        <v>0</v>
      </c>
      <c r="AG128" s="149">
        <f t="shared" si="11"/>
        <v>0</v>
      </c>
      <c r="AH128" s="149">
        <f t="shared" si="11"/>
        <v>0.013541666666666667</v>
      </c>
    </row>
    <row r="129" spans="1:34" ht="15.75">
      <c r="A129">
        <v>9</v>
      </c>
      <c r="B129" s="68" t="s">
        <v>91</v>
      </c>
      <c r="C129" s="69" t="s">
        <v>8</v>
      </c>
      <c r="D129" s="69" t="s">
        <v>169</v>
      </c>
      <c r="E129">
        <v>52</v>
      </c>
      <c r="F129">
        <v>97</v>
      </c>
      <c r="G129">
        <v>19</v>
      </c>
      <c r="H129">
        <v>13</v>
      </c>
      <c r="I129">
        <v>32</v>
      </c>
      <c r="J129" s="75">
        <f>52+97+19+13+32</f>
        <v>213</v>
      </c>
      <c r="L129" s="21" t="s">
        <v>145</v>
      </c>
      <c r="M129">
        <f aca="true" t="shared" si="14" ref="M129:R129">SUM(M121:M128)</f>
        <v>19</v>
      </c>
      <c r="N129">
        <f t="shared" si="14"/>
        <v>22</v>
      </c>
      <c r="O129">
        <f t="shared" si="14"/>
        <v>16</v>
      </c>
      <c r="P129">
        <f t="shared" si="14"/>
        <v>14</v>
      </c>
      <c r="Q129">
        <f t="shared" si="14"/>
        <v>12</v>
      </c>
      <c r="R129">
        <f t="shared" si="14"/>
        <v>30</v>
      </c>
      <c r="T129" s="24" t="s">
        <v>145</v>
      </c>
      <c r="U129" s="24">
        <v>210</v>
      </c>
      <c r="V129" s="24">
        <v>325</v>
      </c>
      <c r="W129" s="24">
        <v>200</v>
      </c>
      <c r="X129">
        <v>102</v>
      </c>
      <c r="Y129">
        <v>123</v>
      </c>
      <c r="Z129">
        <v>960</v>
      </c>
      <c r="AB129" s="24" t="s">
        <v>145</v>
      </c>
      <c r="AC129" s="149">
        <f t="shared" si="12"/>
        <v>0.21875</v>
      </c>
      <c r="AD129" s="149">
        <f t="shared" si="11"/>
        <v>0.3385416666666667</v>
      </c>
      <c r="AE129" s="149">
        <f t="shared" si="11"/>
        <v>0.20833333333333334</v>
      </c>
      <c r="AF129" s="149">
        <f t="shared" si="11"/>
        <v>0.10625</v>
      </c>
      <c r="AG129" s="149">
        <f t="shared" si="11"/>
        <v>0.128125</v>
      </c>
      <c r="AH129" s="149">
        <f t="shared" si="11"/>
        <v>1</v>
      </c>
    </row>
    <row r="130" spans="1:10" ht="15">
      <c r="A130">
        <v>10</v>
      </c>
      <c r="B130" s="69" t="s">
        <v>91</v>
      </c>
      <c r="C130" s="69" t="s">
        <v>8</v>
      </c>
      <c r="D130" s="69" t="s">
        <v>170</v>
      </c>
      <c r="E130">
        <v>8</v>
      </c>
      <c r="F130">
        <v>59</v>
      </c>
      <c r="G130">
        <v>7</v>
      </c>
      <c r="H130">
        <v>15</v>
      </c>
      <c r="I130">
        <v>2</v>
      </c>
      <c r="J130" s="75">
        <f>8+59+7+15+2</f>
        <v>91</v>
      </c>
    </row>
    <row r="131" spans="1:18" ht="15">
      <c r="A131">
        <v>11</v>
      </c>
      <c r="B131" s="68" t="s">
        <v>91</v>
      </c>
      <c r="C131" s="69" t="s">
        <v>8</v>
      </c>
      <c r="D131" s="68" t="s">
        <v>9</v>
      </c>
      <c r="E131">
        <v>34</v>
      </c>
      <c r="F131">
        <v>13</v>
      </c>
      <c r="G131">
        <v>11</v>
      </c>
      <c r="H131">
        <v>17</v>
      </c>
      <c r="I131">
        <v>36</v>
      </c>
      <c r="J131" s="75">
        <f>34+13+11+17+36</f>
        <v>111</v>
      </c>
      <c r="L131">
        <v>960</v>
      </c>
      <c r="M131">
        <v>960</v>
      </c>
      <c r="N131">
        <v>960</v>
      </c>
      <c r="O131">
        <v>960</v>
      </c>
      <c r="P131">
        <v>960</v>
      </c>
      <c r="Q131">
        <v>960</v>
      </c>
      <c r="R131">
        <v>960</v>
      </c>
    </row>
    <row r="132" spans="1:18" ht="15">
      <c r="A132">
        <v>12</v>
      </c>
      <c r="B132" s="68" t="s">
        <v>91</v>
      </c>
      <c r="C132" s="69" t="s">
        <v>8</v>
      </c>
      <c r="D132" s="68" t="s">
        <v>16</v>
      </c>
      <c r="E132">
        <v>1</v>
      </c>
      <c r="F132">
        <v>2</v>
      </c>
      <c r="G132">
        <v>19</v>
      </c>
      <c r="H132">
        <v>4</v>
      </c>
      <c r="I132">
        <v>4</v>
      </c>
      <c r="J132" s="75">
        <f>1+2+19+4+4</f>
        <v>30</v>
      </c>
      <c r="L132">
        <v>960</v>
      </c>
      <c r="M132">
        <v>960</v>
      </c>
      <c r="N132">
        <v>960</v>
      </c>
      <c r="O132">
        <v>960</v>
      </c>
      <c r="P132">
        <v>960</v>
      </c>
      <c r="Q132">
        <v>960</v>
      </c>
      <c r="R132">
        <v>960</v>
      </c>
    </row>
    <row r="133" spans="1:18" ht="15">
      <c r="A133">
        <v>13</v>
      </c>
      <c r="B133" s="68" t="s">
        <v>91</v>
      </c>
      <c r="C133" s="69" t="s">
        <v>8</v>
      </c>
      <c r="D133" s="68" t="s">
        <v>23</v>
      </c>
      <c r="E133">
        <v>0</v>
      </c>
      <c r="F133">
        <v>5</v>
      </c>
      <c r="G133">
        <v>0</v>
      </c>
      <c r="H133">
        <v>0</v>
      </c>
      <c r="I133">
        <v>0</v>
      </c>
      <c r="J133" s="75">
        <f>0+5+0+0+0</f>
        <v>5</v>
      </c>
      <c r="L133">
        <v>960</v>
      </c>
      <c r="M133">
        <v>960</v>
      </c>
      <c r="N133">
        <v>960</v>
      </c>
      <c r="O133">
        <v>960</v>
      </c>
      <c r="P133">
        <v>960</v>
      </c>
      <c r="Q133">
        <v>960</v>
      </c>
      <c r="R133">
        <v>960</v>
      </c>
    </row>
    <row r="134" spans="1:18" ht="15">
      <c r="A134">
        <v>14</v>
      </c>
      <c r="B134" s="68" t="s">
        <v>91</v>
      </c>
      <c r="C134" s="69" t="s">
        <v>8</v>
      </c>
      <c r="D134" s="68" t="s">
        <v>31</v>
      </c>
      <c r="E134">
        <v>0</v>
      </c>
      <c r="F134">
        <v>1</v>
      </c>
      <c r="G134">
        <v>0</v>
      </c>
      <c r="H134">
        <v>4</v>
      </c>
      <c r="I134">
        <v>0</v>
      </c>
      <c r="J134" s="75">
        <f>0+1+0+4+0</f>
        <v>5</v>
      </c>
      <c r="L134">
        <v>960</v>
      </c>
      <c r="M134">
        <v>960</v>
      </c>
      <c r="N134">
        <v>960</v>
      </c>
      <c r="O134">
        <v>960</v>
      </c>
      <c r="P134">
        <v>960</v>
      </c>
      <c r="Q134">
        <v>960</v>
      </c>
      <c r="R134">
        <v>960</v>
      </c>
    </row>
    <row r="135" spans="1:18" ht="15">
      <c r="A135">
        <v>15</v>
      </c>
      <c r="B135" s="68" t="s">
        <v>91</v>
      </c>
      <c r="C135" s="69" t="s">
        <v>14</v>
      </c>
      <c r="D135" s="68" t="s">
        <v>9</v>
      </c>
      <c r="E135">
        <v>0</v>
      </c>
      <c r="F135">
        <v>2</v>
      </c>
      <c r="G135">
        <v>0</v>
      </c>
      <c r="H135">
        <v>1</v>
      </c>
      <c r="I135">
        <v>4</v>
      </c>
      <c r="J135" s="75">
        <f>0+2+0+1+4</f>
        <v>7</v>
      </c>
      <c r="L135">
        <v>960</v>
      </c>
      <c r="M135">
        <v>960</v>
      </c>
      <c r="N135">
        <v>960</v>
      </c>
      <c r="O135">
        <v>960</v>
      </c>
      <c r="P135">
        <v>960</v>
      </c>
      <c r="Q135">
        <v>960</v>
      </c>
      <c r="R135">
        <v>960</v>
      </c>
    </row>
    <row r="136" spans="1:18" ht="15">
      <c r="A136">
        <v>16</v>
      </c>
      <c r="B136" s="68" t="s">
        <v>91</v>
      </c>
      <c r="C136" s="69" t="s">
        <v>14</v>
      </c>
      <c r="D136" s="68" t="s">
        <v>16</v>
      </c>
      <c r="E136">
        <v>0</v>
      </c>
      <c r="F136">
        <v>4</v>
      </c>
      <c r="G136">
        <v>0</v>
      </c>
      <c r="H136">
        <v>0</v>
      </c>
      <c r="I136">
        <v>1</v>
      </c>
      <c r="J136" s="75">
        <f>0+4+0+0+1</f>
        <v>5</v>
      </c>
      <c r="L136">
        <v>960</v>
      </c>
      <c r="M136">
        <v>960</v>
      </c>
      <c r="N136">
        <v>960</v>
      </c>
      <c r="O136">
        <v>960</v>
      </c>
      <c r="P136">
        <v>960</v>
      </c>
      <c r="Q136">
        <v>960</v>
      </c>
      <c r="R136">
        <v>960</v>
      </c>
    </row>
    <row r="137" spans="1:18" ht="15">
      <c r="A137">
        <v>17</v>
      </c>
      <c r="B137" s="68" t="s">
        <v>91</v>
      </c>
      <c r="C137" s="69" t="s">
        <v>14</v>
      </c>
      <c r="D137" s="68" t="s">
        <v>23</v>
      </c>
      <c r="E137">
        <v>0</v>
      </c>
      <c r="F137">
        <v>1</v>
      </c>
      <c r="G137">
        <v>0</v>
      </c>
      <c r="H137">
        <v>4</v>
      </c>
      <c r="I137">
        <v>0</v>
      </c>
      <c r="J137" s="75">
        <f>0+0+1+4+0</f>
        <v>5</v>
      </c>
      <c r="L137">
        <v>960</v>
      </c>
      <c r="M137">
        <v>960</v>
      </c>
      <c r="N137">
        <v>960</v>
      </c>
      <c r="O137">
        <v>960</v>
      </c>
      <c r="P137">
        <v>960</v>
      </c>
      <c r="Q137">
        <v>960</v>
      </c>
      <c r="R137">
        <v>960</v>
      </c>
    </row>
    <row r="138" spans="1:18" ht="15">
      <c r="A138">
        <v>18</v>
      </c>
      <c r="B138" s="68" t="s">
        <v>91</v>
      </c>
      <c r="C138" s="69" t="s">
        <v>14</v>
      </c>
      <c r="D138" s="68" t="s">
        <v>31</v>
      </c>
      <c r="E138">
        <v>0</v>
      </c>
      <c r="F138">
        <v>13</v>
      </c>
      <c r="G138">
        <v>0</v>
      </c>
      <c r="H138">
        <v>0</v>
      </c>
      <c r="I138">
        <v>0</v>
      </c>
      <c r="J138" s="75">
        <f>0+13+0+0+0</f>
        <v>13</v>
      </c>
      <c r="L138">
        <v>960</v>
      </c>
      <c r="M138">
        <v>960</v>
      </c>
      <c r="N138">
        <v>960</v>
      </c>
      <c r="O138">
        <v>960</v>
      </c>
      <c r="P138">
        <v>960</v>
      </c>
      <c r="Q138">
        <v>960</v>
      </c>
      <c r="R138">
        <v>960</v>
      </c>
    </row>
    <row r="139" spans="1:18" ht="15">
      <c r="A139">
        <v>19</v>
      </c>
      <c r="B139" s="68" t="s">
        <v>91</v>
      </c>
      <c r="C139" s="69" t="s">
        <v>12</v>
      </c>
      <c r="D139" s="69" t="s">
        <v>171</v>
      </c>
      <c r="E139">
        <v>0</v>
      </c>
      <c r="F139">
        <v>3</v>
      </c>
      <c r="G139">
        <v>2</v>
      </c>
      <c r="H139">
        <v>0</v>
      </c>
      <c r="I139">
        <v>0</v>
      </c>
      <c r="J139" s="75">
        <f>0+3+2+0+0</f>
        <v>5</v>
      </c>
      <c r="L139">
        <v>960</v>
      </c>
      <c r="M139">
        <v>960</v>
      </c>
      <c r="N139">
        <v>960</v>
      </c>
      <c r="O139">
        <v>960</v>
      </c>
      <c r="P139">
        <v>960</v>
      </c>
      <c r="Q139">
        <v>960</v>
      </c>
      <c r="R139">
        <v>960</v>
      </c>
    </row>
    <row r="140" spans="1:18" ht="15">
      <c r="A140">
        <v>20</v>
      </c>
      <c r="B140" s="68" t="s">
        <v>91</v>
      </c>
      <c r="C140" s="69" t="s">
        <v>12</v>
      </c>
      <c r="D140" s="69" t="s">
        <v>172</v>
      </c>
      <c r="E140">
        <v>26</v>
      </c>
      <c r="F140">
        <v>34</v>
      </c>
      <c r="G140">
        <v>16</v>
      </c>
      <c r="H140">
        <v>10</v>
      </c>
      <c r="I140">
        <v>16</v>
      </c>
      <c r="J140" s="75">
        <f>16+10+16+34+26</f>
        <v>102</v>
      </c>
      <c r="L140">
        <v>960</v>
      </c>
      <c r="M140">
        <v>960</v>
      </c>
      <c r="N140">
        <v>960</v>
      </c>
      <c r="O140">
        <v>960</v>
      </c>
      <c r="P140">
        <v>960</v>
      </c>
      <c r="Q140">
        <v>960</v>
      </c>
      <c r="R140">
        <v>960</v>
      </c>
    </row>
    <row r="141" spans="1:18" ht="15">
      <c r="A141">
        <v>21</v>
      </c>
      <c r="B141" s="68" t="s">
        <v>91</v>
      </c>
      <c r="C141" s="69" t="s">
        <v>36</v>
      </c>
      <c r="D141" s="68" t="s">
        <v>67</v>
      </c>
      <c r="E141">
        <v>4</v>
      </c>
      <c r="F141">
        <v>4</v>
      </c>
      <c r="G141">
        <v>0</v>
      </c>
      <c r="H141">
        <v>0</v>
      </c>
      <c r="I141">
        <v>0</v>
      </c>
      <c r="J141" s="75">
        <f>4+4+0+0+0</f>
        <v>8</v>
      </c>
      <c r="L141">
        <v>960</v>
      </c>
      <c r="M141">
        <v>960</v>
      </c>
      <c r="N141">
        <v>960</v>
      </c>
      <c r="O141">
        <v>960</v>
      </c>
      <c r="P141">
        <v>960</v>
      </c>
      <c r="Q141">
        <v>960</v>
      </c>
      <c r="R141">
        <v>960</v>
      </c>
    </row>
    <row r="142" spans="1:18" ht="15">
      <c r="A142">
        <v>22</v>
      </c>
      <c r="B142" s="68" t="s">
        <v>96</v>
      </c>
      <c r="C142" s="68" t="s">
        <v>35</v>
      </c>
      <c r="D142" s="70" t="s">
        <v>173</v>
      </c>
      <c r="E142">
        <v>2</v>
      </c>
      <c r="F142">
        <v>0</v>
      </c>
      <c r="G142">
        <v>0</v>
      </c>
      <c r="H142">
        <v>0</v>
      </c>
      <c r="I142">
        <v>0</v>
      </c>
      <c r="J142" s="75">
        <f>2+0+0+0+0</f>
        <v>2</v>
      </c>
      <c r="L142">
        <v>960</v>
      </c>
      <c r="M142">
        <v>960</v>
      </c>
      <c r="N142">
        <v>960</v>
      </c>
      <c r="O142">
        <v>960</v>
      </c>
      <c r="P142">
        <v>960</v>
      </c>
      <c r="Q142">
        <v>960</v>
      </c>
      <c r="R142">
        <v>960</v>
      </c>
    </row>
    <row r="143" spans="1:10" ht="15">
      <c r="A143">
        <v>23</v>
      </c>
      <c r="B143" s="69" t="s">
        <v>92</v>
      </c>
      <c r="C143" s="69" t="s">
        <v>59</v>
      </c>
      <c r="D143" s="69" t="s">
        <v>67</v>
      </c>
      <c r="E143">
        <v>0</v>
      </c>
      <c r="F143">
        <v>1</v>
      </c>
      <c r="G143">
        <v>0</v>
      </c>
      <c r="H143">
        <v>0</v>
      </c>
      <c r="I143">
        <v>0</v>
      </c>
      <c r="J143" s="75">
        <f>0+1+0+0+0</f>
        <v>1</v>
      </c>
    </row>
    <row r="144" spans="1:10" ht="15">
      <c r="A144">
        <v>24</v>
      </c>
      <c r="B144" s="69" t="s">
        <v>94</v>
      </c>
      <c r="C144" s="69" t="s">
        <v>57</v>
      </c>
      <c r="D144" s="69" t="s">
        <v>174</v>
      </c>
      <c r="E144">
        <v>0</v>
      </c>
      <c r="F144">
        <v>3</v>
      </c>
      <c r="G144">
        <v>4</v>
      </c>
      <c r="H144">
        <v>0</v>
      </c>
      <c r="I144">
        <v>0</v>
      </c>
      <c r="J144" s="75">
        <f>0+3+4+0+0</f>
        <v>7</v>
      </c>
    </row>
    <row r="145" spans="1:10" ht="15">
      <c r="A145">
        <v>25</v>
      </c>
      <c r="B145" s="69" t="s">
        <v>95</v>
      </c>
      <c r="C145" s="69" t="s">
        <v>25</v>
      </c>
      <c r="D145" s="69" t="s">
        <v>175</v>
      </c>
      <c r="E145">
        <v>1</v>
      </c>
      <c r="F145">
        <v>4</v>
      </c>
      <c r="G145">
        <v>5</v>
      </c>
      <c r="H145">
        <v>0</v>
      </c>
      <c r="I145">
        <v>0</v>
      </c>
      <c r="J145" s="75">
        <f>1+4+5+0+0</f>
        <v>10</v>
      </c>
    </row>
    <row r="146" spans="1:10" ht="15">
      <c r="A146">
        <v>26</v>
      </c>
      <c r="B146" s="69" t="s">
        <v>95</v>
      </c>
      <c r="C146" s="69" t="s">
        <v>25</v>
      </c>
      <c r="D146" s="69" t="s">
        <v>67</v>
      </c>
      <c r="E146">
        <v>1</v>
      </c>
      <c r="F146">
        <v>0</v>
      </c>
      <c r="G146">
        <v>0</v>
      </c>
      <c r="H146">
        <v>2</v>
      </c>
      <c r="I146">
        <v>0</v>
      </c>
      <c r="J146" s="75">
        <f>1+0+0+2+0</f>
        <v>3</v>
      </c>
    </row>
    <row r="147" spans="1:10" ht="15">
      <c r="A147">
        <v>27</v>
      </c>
      <c r="B147" s="69" t="s">
        <v>93</v>
      </c>
      <c r="C147" s="69" t="s">
        <v>78</v>
      </c>
      <c r="D147" s="68" t="s">
        <v>67</v>
      </c>
      <c r="E147">
        <v>3</v>
      </c>
      <c r="F147">
        <v>0</v>
      </c>
      <c r="G147">
        <v>0</v>
      </c>
      <c r="H147">
        <v>0</v>
      </c>
      <c r="I147">
        <v>0</v>
      </c>
      <c r="J147" s="75">
        <f>3+0+0+0+0</f>
        <v>3</v>
      </c>
    </row>
    <row r="148" spans="1:10" ht="15">
      <c r="A148">
        <v>28</v>
      </c>
      <c r="B148" s="69" t="s">
        <v>93</v>
      </c>
      <c r="C148" s="69" t="s">
        <v>11</v>
      </c>
      <c r="D148" s="69" t="s">
        <v>176</v>
      </c>
      <c r="E148">
        <v>7</v>
      </c>
      <c r="F148">
        <v>0</v>
      </c>
      <c r="G148">
        <v>12</v>
      </c>
      <c r="H148">
        <v>9</v>
      </c>
      <c r="I148">
        <v>3</v>
      </c>
      <c r="J148" s="75">
        <f>7+0+12+9+3</f>
        <v>31</v>
      </c>
    </row>
    <row r="149" spans="1:10" ht="15">
      <c r="A149">
        <v>29</v>
      </c>
      <c r="B149" s="69" t="s">
        <v>93</v>
      </c>
      <c r="C149" s="69" t="s">
        <v>11</v>
      </c>
      <c r="D149" s="69" t="s">
        <v>67</v>
      </c>
      <c r="E149">
        <v>41</v>
      </c>
      <c r="F149">
        <v>28</v>
      </c>
      <c r="G149">
        <v>9</v>
      </c>
      <c r="H149">
        <v>1</v>
      </c>
      <c r="I149">
        <v>10</v>
      </c>
      <c r="J149" s="75">
        <f>10+1+9+28+41</f>
        <v>89</v>
      </c>
    </row>
    <row r="150" spans="1:10" ht="15">
      <c r="A150">
        <v>30</v>
      </c>
      <c r="B150" s="69" t="s">
        <v>164</v>
      </c>
      <c r="C150" s="69" t="s">
        <v>163</v>
      </c>
      <c r="D150" s="69" t="s">
        <v>67</v>
      </c>
      <c r="E150">
        <v>0</v>
      </c>
      <c r="F150">
        <v>0</v>
      </c>
      <c r="G150">
        <v>13</v>
      </c>
      <c r="H150">
        <v>0</v>
      </c>
      <c r="I150">
        <v>0</v>
      </c>
      <c r="J150" s="75">
        <f>0+0+13+0+0</f>
        <v>13</v>
      </c>
    </row>
  </sheetData>
  <mergeCells count="9">
    <mergeCell ref="C36:G36"/>
    <mergeCell ref="C35:F35"/>
    <mergeCell ref="N73:R73"/>
    <mergeCell ref="N74:R74"/>
    <mergeCell ref="N75:R75"/>
    <mergeCell ref="C38:G38"/>
    <mergeCell ref="C37:G37"/>
    <mergeCell ref="O71:R71"/>
    <mergeCell ref="N72:R72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abSelected="1" workbookViewId="0" topLeftCell="A1">
      <selection activeCell="G9" sqref="G9"/>
    </sheetView>
  </sheetViews>
  <sheetFormatPr defaultColWidth="9.140625" defaultRowHeight="15"/>
  <cols>
    <col min="1" max="1" width="3.8515625" style="0" customWidth="1"/>
    <col min="2" max="2" width="20.7109375" style="0" customWidth="1"/>
    <col min="4" max="4" width="15.7109375" style="0" customWidth="1"/>
    <col min="5" max="5" width="17.57421875" style="0" customWidth="1"/>
    <col min="6" max="6" width="15.00390625" style="0" customWidth="1"/>
  </cols>
  <sheetData>
    <row r="1" spans="1:5" ht="30">
      <c r="A1" s="155" t="s">
        <v>98</v>
      </c>
      <c r="B1" s="156" t="s">
        <v>179</v>
      </c>
      <c r="C1" s="157" t="s">
        <v>180</v>
      </c>
      <c r="D1" s="158" t="s">
        <v>181</v>
      </c>
      <c r="E1" s="158" t="s">
        <v>182</v>
      </c>
    </row>
    <row r="2" spans="1:6" ht="15">
      <c r="A2" s="153">
        <v>1</v>
      </c>
      <c r="B2" s="10" t="s">
        <v>188</v>
      </c>
      <c r="C2" s="54" t="s">
        <v>158</v>
      </c>
      <c r="D2" s="154">
        <v>9</v>
      </c>
      <c r="E2" s="89">
        <v>0.01</v>
      </c>
      <c r="F2" s="88">
        <f>D2/D7</f>
        <v>0.009375</v>
      </c>
    </row>
    <row r="3" spans="1:6" ht="15">
      <c r="A3" s="153">
        <v>2</v>
      </c>
      <c r="B3" s="10" t="s">
        <v>189</v>
      </c>
      <c r="C3" s="54" t="s">
        <v>28</v>
      </c>
      <c r="D3" s="154">
        <v>31</v>
      </c>
      <c r="E3" s="89">
        <v>0.05</v>
      </c>
      <c r="F3" s="88">
        <f>D3/D7</f>
        <v>0.03229166666666667</v>
      </c>
    </row>
    <row r="4" spans="1:6" ht="15">
      <c r="A4" s="153">
        <v>3</v>
      </c>
      <c r="B4" s="10" t="s">
        <v>190</v>
      </c>
      <c r="C4" s="54" t="s">
        <v>19</v>
      </c>
      <c r="D4" s="154">
        <v>32</v>
      </c>
      <c r="E4" s="89">
        <v>0.06</v>
      </c>
      <c r="F4" s="88">
        <f>D4/D7</f>
        <v>0.03333333333333333</v>
      </c>
    </row>
    <row r="5" spans="1:6" ht="15">
      <c r="A5" s="153">
        <v>4</v>
      </c>
      <c r="B5" s="10" t="s">
        <v>191</v>
      </c>
      <c r="C5" s="54" t="s">
        <v>7</v>
      </c>
      <c r="D5" s="154">
        <v>886</v>
      </c>
      <c r="E5" s="89">
        <v>0.87</v>
      </c>
      <c r="F5" s="88">
        <f>D5/D7</f>
        <v>0.9229166666666667</v>
      </c>
    </row>
    <row r="6" spans="1:6" ht="15">
      <c r="A6" s="153">
        <v>5</v>
      </c>
      <c r="B6" s="10" t="s">
        <v>35</v>
      </c>
      <c r="C6" s="54" t="s">
        <v>159</v>
      </c>
      <c r="D6" s="154">
        <v>2</v>
      </c>
      <c r="E6" s="89">
        <v>0</v>
      </c>
      <c r="F6" s="88">
        <f>D6/D7</f>
        <v>0.0020833333333333333</v>
      </c>
    </row>
    <row r="7" spans="1:5" ht="15">
      <c r="A7" s="159"/>
      <c r="B7" s="159" t="s">
        <v>145</v>
      </c>
      <c r="C7" s="159"/>
      <c r="D7" s="160">
        <f>SUM(D2:D6)</f>
        <v>960</v>
      </c>
      <c r="E7" s="164"/>
    </row>
  </sheetData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workbookViewId="0" topLeftCell="A1">
      <selection activeCell="F6" sqref="F6"/>
    </sheetView>
  </sheetViews>
  <sheetFormatPr defaultColWidth="9.140625" defaultRowHeight="15"/>
  <sheetData>
    <row r="1" spans="1:4" ht="39" thickBot="1">
      <c r="A1" s="127" t="s">
        <v>108</v>
      </c>
      <c r="B1" s="127" t="s">
        <v>151</v>
      </c>
      <c r="C1" s="128" t="s">
        <v>152</v>
      </c>
      <c r="D1" s="128" t="s">
        <v>153</v>
      </c>
    </row>
    <row r="2" spans="1:4" ht="15">
      <c r="A2" s="129">
        <v>1</v>
      </c>
      <c r="B2" s="129">
        <v>2.2</v>
      </c>
      <c r="C2" s="130">
        <v>0.9</v>
      </c>
      <c r="D2" s="130">
        <v>0.15</v>
      </c>
    </row>
    <row r="3" spans="1:4" ht="15">
      <c r="A3" s="129">
        <v>2</v>
      </c>
      <c r="B3" s="129">
        <v>2.3</v>
      </c>
      <c r="C3" s="130">
        <v>0.91</v>
      </c>
      <c r="D3" s="130">
        <v>0.16</v>
      </c>
    </row>
    <row r="4" spans="1:4" ht="15">
      <c r="A4" s="129">
        <v>3</v>
      </c>
      <c r="B4" s="129">
        <v>2.7</v>
      </c>
      <c r="C4" s="130">
        <v>1.07</v>
      </c>
      <c r="D4" s="130">
        <v>0.08</v>
      </c>
    </row>
    <row r="5" spans="1:4" ht="15">
      <c r="A5" s="129">
        <v>4</v>
      </c>
      <c r="B5" s="129">
        <v>2.3</v>
      </c>
      <c r="C5" s="130">
        <v>0.94</v>
      </c>
      <c r="D5" s="130">
        <v>0.11</v>
      </c>
    </row>
    <row r="6" spans="1:4" ht="15">
      <c r="A6" s="129">
        <v>5</v>
      </c>
      <c r="B6" s="129">
        <v>1.9</v>
      </c>
      <c r="C6" s="130">
        <v>0.78</v>
      </c>
      <c r="D6" s="130">
        <v>0.11</v>
      </c>
    </row>
    <row r="7" spans="1:4" ht="15.75" thickBot="1">
      <c r="A7" s="131" t="s">
        <v>147</v>
      </c>
      <c r="B7" s="131" t="s">
        <v>155</v>
      </c>
      <c r="C7" s="132" t="s">
        <v>156</v>
      </c>
      <c r="D7" s="132" t="s">
        <v>154</v>
      </c>
    </row>
    <row r="8" spans="1:4" ht="15">
      <c r="A8" t="s">
        <v>146</v>
      </c>
      <c r="B8">
        <f>AVERAGE(B2:B6)</f>
        <v>2.2800000000000002</v>
      </c>
      <c r="C8">
        <f>AVERAGE(C2:C6)</f>
        <v>0.9199999999999999</v>
      </c>
      <c r="D8" s="133">
        <f>AVERAGE(D2:D6)</f>
        <v>0.122</v>
      </c>
    </row>
    <row r="9" spans="1:4" ht="15">
      <c r="A9" t="s">
        <v>136</v>
      </c>
      <c r="B9" s="133">
        <f>STDEV(B2:B6)</f>
        <v>0.2863564212655268</v>
      </c>
      <c r="C9" s="133">
        <f>STDEV(C2:C6)</f>
        <v>0.10368220676663986</v>
      </c>
      <c r="D9" s="133">
        <f>STDEV(D2:D6)</f>
        <v>0.032710854467592275</v>
      </c>
    </row>
  </sheetData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68"/>
  <sheetViews>
    <sheetView zoomScale="60" zoomScaleNormal="60" workbookViewId="0" topLeftCell="O1">
      <pane ySplit="645" topLeftCell="A136" activePane="bottomLeft" state="split"/>
      <selection pane="topLeft" activeCell="AM1" sqref="AM1"/>
      <selection pane="bottomLeft" activeCell="O368" sqref="O368"/>
    </sheetView>
  </sheetViews>
  <sheetFormatPr defaultColWidth="9.140625" defaultRowHeight="15"/>
  <sheetData>
    <row r="1" spans="1:39" ht="38.25">
      <c r="A1" t="s">
        <v>108</v>
      </c>
      <c r="B1" s="123" t="s">
        <v>130</v>
      </c>
      <c r="C1" s="103" t="s">
        <v>101</v>
      </c>
      <c r="D1" s="103" t="s">
        <v>112</v>
      </c>
      <c r="E1" s="104" t="s">
        <v>64</v>
      </c>
      <c r="F1" s="104" t="s">
        <v>102</v>
      </c>
      <c r="G1" s="103" t="s">
        <v>113</v>
      </c>
      <c r="H1" s="104" t="s">
        <v>114</v>
      </c>
      <c r="I1" s="103" t="s">
        <v>103</v>
      </c>
      <c r="J1" s="103" t="s">
        <v>104</v>
      </c>
      <c r="K1" s="104" t="s">
        <v>37</v>
      </c>
      <c r="L1" s="104" t="s">
        <v>34</v>
      </c>
      <c r="M1" s="104" t="s">
        <v>18</v>
      </c>
      <c r="N1" s="104" t="s">
        <v>30</v>
      </c>
      <c r="O1" s="103" t="s">
        <v>68</v>
      </c>
      <c r="P1" s="103" t="s">
        <v>115</v>
      </c>
      <c r="Q1" s="103" t="s">
        <v>116</v>
      </c>
      <c r="R1" s="103" t="s">
        <v>117</v>
      </c>
      <c r="S1" s="103" t="s">
        <v>118</v>
      </c>
      <c r="T1" s="103" t="s">
        <v>119</v>
      </c>
      <c r="U1" s="103" t="s">
        <v>120</v>
      </c>
      <c r="V1" s="103" t="s">
        <v>121</v>
      </c>
      <c r="W1" s="104" t="s">
        <v>55</v>
      </c>
      <c r="X1" s="104" t="s">
        <v>13</v>
      </c>
      <c r="Y1" s="103" t="s">
        <v>122</v>
      </c>
      <c r="Z1" s="105" t="s">
        <v>97</v>
      </c>
      <c r="AA1" s="104" t="s">
        <v>123</v>
      </c>
      <c r="AB1" s="104" t="s">
        <v>58</v>
      </c>
      <c r="AC1" s="104" t="s">
        <v>69</v>
      </c>
      <c r="AD1" s="104" t="s">
        <v>124</v>
      </c>
      <c r="AE1" s="103" t="s">
        <v>125</v>
      </c>
      <c r="AF1" s="104" t="s">
        <v>60</v>
      </c>
      <c r="AG1" s="106" t="s">
        <v>126</v>
      </c>
      <c r="AH1" s="103" t="s">
        <v>131</v>
      </c>
      <c r="AI1" s="103" t="s">
        <v>133</v>
      </c>
      <c r="AJ1" s="103" t="s">
        <v>132</v>
      </c>
      <c r="AM1" s="103" t="s">
        <v>134</v>
      </c>
    </row>
    <row r="2" spans="1:40" ht="15">
      <c r="A2" s="177">
        <v>1</v>
      </c>
      <c r="B2">
        <v>1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3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  <c r="W2">
        <v>0</v>
      </c>
      <c r="X2">
        <v>0</v>
      </c>
      <c r="Y2">
        <v>0</v>
      </c>
      <c r="Z2">
        <v>0</v>
      </c>
      <c r="AA2">
        <v>0</v>
      </c>
      <c r="AB2">
        <v>0</v>
      </c>
      <c r="AC2">
        <v>0</v>
      </c>
      <c r="AD2">
        <v>0</v>
      </c>
      <c r="AE2">
        <v>0</v>
      </c>
      <c r="AF2">
        <v>0</v>
      </c>
      <c r="AG2">
        <v>0</v>
      </c>
      <c r="AH2">
        <f>SUM(C2:AG2)</f>
        <v>3</v>
      </c>
      <c r="AI2">
        <f>COUNTIF(C2:AG2,0)</f>
        <v>30</v>
      </c>
      <c r="AJ2">
        <f>31-AI2</f>
        <v>1</v>
      </c>
      <c r="AL2" t="s">
        <v>108</v>
      </c>
      <c r="AM2" t="s">
        <v>135</v>
      </c>
      <c r="AN2" t="s">
        <v>136</v>
      </c>
    </row>
    <row r="3" spans="1:40" ht="15">
      <c r="A3" s="177"/>
      <c r="B3">
        <v>2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1</v>
      </c>
      <c r="Q3">
        <v>0</v>
      </c>
      <c r="R3">
        <v>0</v>
      </c>
      <c r="S3">
        <v>0</v>
      </c>
      <c r="T3">
        <v>0</v>
      </c>
      <c r="U3">
        <v>0</v>
      </c>
      <c r="V3">
        <v>0</v>
      </c>
      <c r="W3">
        <v>0</v>
      </c>
      <c r="X3">
        <v>0</v>
      </c>
      <c r="Y3">
        <v>0</v>
      </c>
      <c r="Z3">
        <v>0</v>
      </c>
      <c r="AA3">
        <v>0</v>
      </c>
      <c r="AB3">
        <v>0</v>
      </c>
      <c r="AC3">
        <v>0</v>
      </c>
      <c r="AD3">
        <v>0</v>
      </c>
      <c r="AE3">
        <v>0</v>
      </c>
      <c r="AF3">
        <v>0</v>
      </c>
      <c r="AG3">
        <v>11</v>
      </c>
      <c r="AH3">
        <f>SUM(C3:AG3)</f>
        <v>12</v>
      </c>
      <c r="AI3">
        <f aca="true" t="shared" si="0" ref="AI3:AI66">COUNTIF(C3:AG3,0)</f>
        <v>29</v>
      </c>
      <c r="AJ3">
        <f aca="true" t="shared" si="1" ref="AJ3:AJ66">31-AI3</f>
        <v>2</v>
      </c>
      <c r="AL3">
        <v>1</v>
      </c>
      <c r="AM3" s="126">
        <f>AVERAGE(AJ2:AJ81)</f>
        <v>0.775</v>
      </c>
      <c r="AN3" s="126">
        <f>STDEV(AJ2:AJ81)</f>
        <v>0.6930943275164233</v>
      </c>
    </row>
    <row r="4" spans="1:40" ht="15">
      <c r="A4" s="177"/>
      <c r="B4">
        <v>3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8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F4">
        <v>0</v>
      </c>
      <c r="AG4">
        <v>0</v>
      </c>
      <c r="AH4">
        <f aca="true" t="shared" si="2" ref="AH4:AH66">SUM(C4:AG4)</f>
        <v>8</v>
      </c>
      <c r="AI4">
        <f t="shared" si="0"/>
        <v>30</v>
      </c>
      <c r="AJ4">
        <f t="shared" si="1"/>
        <v>1</v>
      </c>
      <c r="AL4">
        <v>2</v>
      </c>
      <c r="AM4" s="126">
        <f>AVERAGE(AJ83:AJ162)</f>
        <v>1.175</v>
      </c>
      <c r="AN4" s="126">
        <f>STDEV(AJ83:AJ162)</f>
        <v>1.3666460840273689</v>
      </c>
    </row>
    <row r="5" spans="1:40" ht="15">
      <c r="A5" s="177"/>
      <c r="B5">
        <v>4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13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0</v>
      </c>
      <c r="AA5">
        <v>0</v>
      </c>
      <c r="AB5">
        <v>0</v>
      </c>
      <c r="AC5">
        <v>0</v>
      </c>
      <c r="AD5">
        <v>0</v>
      </c>
      <c r="AE5">
        <v>0</v>
      </c>
      <c r="AF5">
        <v>0</v>
      </c>
      <c r="AG5">
        <v>0</v>
      </c>
      <c r="AH5">
        <f t="shared" si="2"/>
        <v>13</v>
      </c>
      <c r="AI5">
        <f t="shared" si="0"/>
        <v>30</v>
      </c>
      <c r="AJ5">
        <f t="shared" si="1"/>
        <v>1</v>
      </c>
      <c r="AL5">
        <v>3</v>
      </c>
      <c r="AM5" s="126">
        <f>AVERAGE(AJ164:AJ243)</f>
        <v>1.0125</v>
      </c>
      <c r="AN5" s="126">
        <f>STDEV(AJ164:AJ243)</f>
        <v>0.9871804882875755</v>
      </c>
    </row>
    <row r="6" spans="1:40" ht="15">
      <c r="A6" s="177"/>
      <c r="B6">
        <v>5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  <c r="Z6">
        <v>0</v>
      </c>
      <c r="AA6">
        <v>0</v>
      </c>
      <c r="AB6">
        <v>0</v>
      </c>
      <c r="AC6">
        <v>0</v>
      </c>
      <c r="AD6">
        <v>0</v>
      </c>
      <c r="AE6">
        <v>0</v>
      </c>
      <c r="AF6">
        <v>0</v>
      </c>
      <c r="AG6">
        <v>12</v>
      </c>
      <c r="AH6">
        <f t="shared" si="2"/>
        <v>12</v>
      </c>
      <c r="AI6">
        <f t="shared" si="0"/>
        <v>30</v>
      </c>
      <c r="AJ6">
        <f t="shared" si="1"/>
        <v>1</v>
      </c>
      <c r="AL6">
        <v>4</v>
      </c>
      <c r="AM6" s="126">
        <f>AVERAGE(AJ245:AJ304)</f>
        <v>0.6333333333333333</v>
      </c>
      <c r="AN6" s="126">
        <f>STDEV(AJ245:AJ304)</f>
        <v>0.822700527647874</v>
      </c>
    </row>
    <row r="7" spans="1:40" ht="15">
      <c r="A7" s="177"/>
      <c r="B7">
        <v>6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1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1</v>
      </c>
      <c r="Y7">
        <v>0</v>
      </c>
      <c r="Z7">
        <v>0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G7">
        <v>0</v>
      </c>
      <c r="AH7">
        <f t="shared" si="2"/>
        <v>2</v>
      </c>
      <c r="AI7">
        <f t="shared" si="0"/>
        <v>29</v>
      </c>
      <c r="AJ7">
        <f t="shared" si="1"/>
        <v>2</v>
      </c>
      <c r="AL7">
        <v>5</v>
      </c>
      <c r="AM7" s="126">
        <f>AVERAGE(AJ306:AJ367)</f>
        <v>0.7741935483870968</v>
      </c>
      <c r="AN7" s="126">
        <f>STDEV(AJ306:AJ367)</f>
        <v>0.79793493384249</v>
      </c>
    </row>
    <row r="8" spans="1:40" ht="15">
      <c r="A8" s="177"/>
      <c r="B8">
        <v>7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5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D8">
        <v>0</v>
      </c>
      <c r="AE8">
        <v>0</v>
      </c>
      <c r="AF8">
        <v>0</v>
      </c>
      <c r="AG8">
        <v>0</v>
      </c>
      <c r="AH8">
        <f t="shared" si="2"/>
        <v>5</v>
      </c>
      <c r="AI8">
        <f t="shared" si="0"/>
        <v>30</v>
      </c>
      <c r="AJ8">
        <f t="shared" si="1"/>
        <v>1</v>
      </c>
      <c r="AL8" t="s">
        <v>145</v>
      </c>
      <c r="AM8" s="126">
        <f>AVERAGE(AJ2:AJ81,AJ83:AJ162,AJ164:AJ243,AJ245:AJ304,AJ306:AJ367)</f>
        <v>0.8922651933701657</v>
      </c>
      <c r="AN8" s="126">
        <f>STDEV(AJ2:AJ81,AJ83:AJ162,AJ164:AJ243,AJ245:AJ304,AJ306:AJ367)</f>
        <v>0.9913732362065172</v>
      </c>
    </row>
    <row r="9" spans="1:36" ht="15">
      <c r="A9" s="177"/>
      <c r="B9">
        <v>8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1</v>
      </c>
      <c r="AA9">
        <v>0</v>
      </c>
      <c r="AB9">
        <v>0</v>
      </c>
      <c r="AC9">
        <v>0</v>
      </c>
      <c r="AD9">
        <v>0</v>
      </c>
      <c r="AE9">
        <v>0</v>
      </c>
      <c r="AF9">
        <v>7</v>
      </c>
      <c r="AG9">
        <v>0</v>
      </c>
      <c r="AH9">
        <f t="shared" si="2"/>
        <v>8</v>
      </c>
      <c r="AI9">
        <f t="shared" si="0"/>
        <v>29</v>
      </c>
      <c r="AJ9">
        <f t="shared" si="1"/>
        <v>2</v>
      </c>
    </row>
    <row r="10" spans="1:36" ht="15">
      <c r="A10" s="177"/>
      <c r="B10">
        <v>9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4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0</v>
      </c>
      <c r="AH10">
        <f t="shared" si="2"/>
        <v>4</v>
      </c>
      <c r="AI10">
        <f t="shared" si="0"/>
        <v>30</v>
      </c>
      <c r="AJ10">
        <f t="shared" si="1"/>
        <v>1</v>
      </c>
    </row>
    <row r="11" spans="1:36" ht="15">
      <c r="A11" s="177"/>
      <c r="B11">
        <v>10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3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f t="shared" si="2"/>
        <v>3</v>
      </c>
      <c r="AI11">
        <f t="shared" si="0"/>
        <v>30</v>
      </c>
      <c r="AJ11">
        <f t="shared" si="1"/>
        <v>1</v>
      </c>
    </row>
    <row r="12" spans="1:36" ht="15">
      <c r="A12" s="177"/>
      <c r="B12">
        <v>11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0</v>
      </c>
      <c r="AH12">
        <f t="shared" si="2"/>
        <v>0</v>
      </c>
      <c r="AI12">
        <f t="shared" si="0"/>
        <v>31</v>
      </c>
      <c r="AJ12">
        <f t="shared" si="1"/>
        <v>0</v>
      </c>
    </row>
    <row r="13" spans="1:36" ht="15">
      <c r="A13" s="177"/>
      <c r="B13">
        <v>12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7</v>
      </c>
      <c r="AH13">
        <f t="shared" si="2"/>
        <v>7</v>
      </c>
      <c r="AI13">
        <f t="shared" si="0"/>
        <v>30</v>
      </c>
      <c r="AJ13">
        <f t="shared" si="1"/>
        <v>1</v>
      </c>
    </row>
    <row r="14" spans="1:36" ht="15">
      <c r="A14" s="177"/>
      <c r="B14">
        <v>13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4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3</v>
      </c>
      <c r="AH14">
        <f t="shared" si="2"/>
        <v>7</v>
      </c>
      <c r="AI14">
        <f t="shared" si="0"/>
        <v>29</v>
      </c>
      <c r="AJ14">
        <f t="shared" si="1"/>
        <v>2</v>
      </c>
    </row>
    <row r="15" spans="1:36" ht="15">
      <c r="A15" s="177"/>
      <c r="B15">
        <v>14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1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f t="shared" si="2"/>
        <v>1</v>
      </c>
      <c r="AI15">
        <f t="shared" si="0"/>
        <v>30</v>
      </c>
      <c r="AJ15">
        <f t="shared" si="1"/>
        <v>1</v>
      </c>
    </row>
    <row r="16" spans="1:36" ht="15">
      <c r="A16" s="177"/>
      <c r="B16">
        <v>15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f t="shared" si="2"/>
        <v>0</v>
      </c>
      <c r="AI16">
        <f t="shared" si="0"/>
        <v>31</v>
      </c>
      <c r="AJ16">
        <f t="shared" si="1"/>
        <v>0</v>
      </c>
    </row>
    <row r="17" spans="1:36" ht="15">
      <c r="A17" s="177"/>
      <c r="B17">
        <v>16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f t="shared" si="2"/>
        <v>0</v>
      </c>
      <c r="AI17">
        <f t="shared" si="0"/>
        <v>31</v>
      </c>
      <c r="AJ17">
        <f t="shared" si="1"/>
        <v>0</v>
      </c>
    </row>
    <row r="18" spans="1:36" ht="15">
      <c r="A18" s="177"/>
      <c r="B18">
        <v>17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1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f t="shared" si="2"/>
        <v>1</v>
      </c>
      <c r="AI18">
        <f t="shared" si="0"/>
        <v>30</v>
      </c>
      <c r="AJ18">
        <f t="shared" si="1"/>
        <v>1</v>
      </c>
    </row>
    <row r="19" spans="1:36" ht="15">
      <c r="A19" s="177"/>
      <c r="B19">
        <v>18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f t="shared" si="2"/>
        <v>0</v>
      </c>
      <c r="AI19">
        <f t="shared" si="0"/>
        <v>31</v>
      </c>
      <c r="AJ19">
        <f t="shared" si="1"/>
        <v>0</v>
      </c>
    </row>
    <row r="20" spans="1:36" ht="15">
      <c r="A20" s="177"/>
      <c r="B20">
        <v>19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f t="shared" si="2"/>
        <v>0</v>
      </c>
      <c r="AI20">
        <f t="shared" si="0"/>
        <v>31</v>
      </c>
      <c r="AJ20">
        <f t="shared" si="1"/>
        <v>0</v>
      </c>
    </row>
    <row r="21" spans="1:36" ht="15">
      <c r="A21" s="177"/>
      <c r="B21">
        <v>20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f t="shared" si="2"/>
        <v>0</v>
      </c>
      <c r="AI21">
        <f t="shared" si="0"/>
        <v>31</v>
      </c>
      <c r="AJ21">
        <f t="shared" si="1"/>
        <v>0</v>
      </c>
    </row>
    <row r="22" spans="1:36" ht="15">
      <c r="A22" s="177"/>
      <c r="B22">
        <v>21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>
        <v>0</v>
      </c>
      <c r="AC22">
        <v>0</v>
      </c>
      <c r="AD22">
        <v>0</v>
      </c>
      <c r="AE22">
        <v>0</v>
      </c>
      <c r="AF22">
        <v>0</v>
      </c>
      <c r="AG22">
        <v>5</v>
      </c>
      <c r="AH22">
        <f t="shared" si="2"/>
        <v>5</v>
      </c>
      <c r="AI22">
        <f t="shared" si="0"/>
        <v>30</v>
      </c>
      <c r="AJ22">
        <f t="shared" si="1"/>
        <v>1</v>
      </c>
    </row>
    <row r="23" spans="1:36" ht="15">
      <c r="A23" s="177"/>
      <c r="B23">
        <v>22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1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  <c r="AB23">
        <v>0</v>
      </c>
      <c r="AC23">
        <v>0</v>
      </c>
      <c r="AD23">
        <v>0</v>
      </c>
      <c r="AE23">
        <v>0</v>
      </c>
      <c r="AF23">
        <v>0</v>
      </c>
      <c r="AG23">
        <v>0</v>
      </c>
      <c r="AH23">
        <f t="shared" si="2"/>
        <v>1</v>
      </c>
      <c r="AI23">
        <f t="shared" si="0"/>
        <v>30</v>
      </c>
      <c r="AJ23">
        <f t="shared" si="1"/>
        <v>1</v>
      </c>
    </row>
    <row r="24" spans="1:36" ht="15">
      <c r="A24" s="177"/>
      <c r="B24">
        <v>23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  <c r="AB24">
        <v>0</v>
      </c>
      <c r="AC24">
        <v>0</v>
      </c>
      <c r="AD24">
        <v>0</v>
      </c>
      <c r="AE24">
        <v>0</v>
      </c>
      <c r="AF24">
        <v>0</v>
      </c>
      <c r="AG24">
        <v>0</v>
      </c>
      <c r="AH24">
        <f t="shared" si="2"/>
        <v>0</v>
      </c>
      <c r="AI24">
        <f t="shared" si="0"/>
        <v>31</v>
      </c>
      <c r="AJ24">
        <f t="shared" si="1"/>
        <v>0</v>
      </c>
    </row>
    <row r="25" spans="1:36" ht="15">
      <c r="A25" s="177"/>
      <c r="B25">
        <v>24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>
        <v>0</v>
      </c>
      <c r="AC25">
        <v>0</v>
      </c>
      <c r="AD25">
        <v>0</v>
      </c>
      <c r="AE25">
        <v>0</v>
      </c>
      <c r="AF25">
        <v>0</v>
      </c>
      <c r="AG25">
        <v>0</v>
      </c>
      <c r="AH25">
        <f t="shared" si="2"/>
        <v>0</v>
      </c>
      <c r="AI25">
        <f t="shared" si="0"/>
        <v>31</v>
      </c>
      <c r="AJ25">
        <f t="shared" si="1"/>
        <v>0</v>
      </c>
    </row>
    <row r="26" spans="1:36" ht="15">
      <c r="A26" s="177"/>
      <c r="B26">
        <v>25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  <c r="AA26">
        <v>0</v>
      </c>
      <c r="AB26">
        <v>0</v>
      </c>
      <c r="AC26">
        <v>0</v>
      </c>
      <c r="AD26">
        <v>0</v>
      </c>
      <c r="AE26">
        <v>0</v>
      </c>
      <c r="AF26">
        <v>0</v>
      </c>
      <c r="AG26">
        <v>0</v>
      </c>
      <c r="AH26">
        <f t="shared" si="2"/>
        <v>0</v>
      </c>
      <c r="AI26">
        <f t="shared" si="0"/>
        <v>31</v>
      </c>
      <c r="AJ26">
        <f t="shared" si="1"/>
        <v>0</v>
      </c>
    </row>
    <row r="27" spans="1:36" ht="15">
      <c r="A27" s="177"/>
      <c r="B27">
        <v>26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  <c r="AA27">
        <v>0</v>
      </c>
      <c r="AB27">
        <v>0</v>
      </c>
      <c r="AC27">
        <v>0</v>
      </c>
      <c r="AD27">
        <v>0</v>
      </c>
      <c r="AE27">
        <v>0</v>
      </c>
      <c r="AF27">
        <v>0</v>
      </c>
      <c r="AG27">
        <v>0</v>
      </c>
      <c r="AH27">
        <f t="shared" si="2"/>
        <v>0</v>
      </c>
      <c r="AI27">
        <f t="shared" si="0"/>
        <v>31</v>
      </c>
      <c r="AJ27">
        <f t="shared" si="1"/>
        <v>0</v>
      </c>
    </row>
    <row r="28" spans="1:39" ht="15">
      <c r="A28" s="177"/>
      <c r="B28">
        <v>27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0</v>
      </c>
      <c r="AA28">
        <v>0</v>
      </c>
      <c r="AB28">
        <v>0</v>
      </c>
      <c r="AC28">
        <v>0</v>
      </c>
      <c r="AD28">
        <v>0</v>
      </c>
      <c r="AE28">
        <v>0</v>
      </c>
      <c r="AF28">
        <v>0</v>
      </c>
      <c r="AG28">
        <v>0</v>
      </c>
      <c r="AH28">
        <f t="shared" si="2"/>
        <v>0</v>
      </c>
      <c r="AI28">
        <f t="shared" si="0"/>
        <v>31</v>
      </c>
      <c r="AJ28">
        <f t="shared" si="1"/>
        <v>0</v>
      </c>
      <c r="AM28" t="s">
        <v>149</v>
      </c>
    </row>
    <row r="29" spans="1:36" ht="15">
      <c r="A29" s="177"/>
      <c r="B29">
        <v>28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  <c r="AA29">
        <v>0</v>
      </c>
      <c r="AB29">
        <v>0</v>
      </c>
      <c r="AC29">
        <v>0</v>
      </c>
      <c r="AD29">
        <v>0</v>
      </c>
      <c r="AE29">
        <v>0</v>
      </c>
      <c r="AF29">
        <v>0</v>
      </c>
      <c r="AG29">
        <v>0</v>
      </c>
      <c r="AH29">
        <f t="shared" si="2"/>
        <v>0</v>
      </c>
      <c r="AI29">
        <f t="shared" si="0"/>
        <v>31</v>
      </c>
      <c r="AJ29">
        <f t="shared" si="1"/>
        <v>0</v>
      </c>
    </row>
    <row r="30" spans="1:36" ht="15">
      <c r="A30" s="177"/>
      <c r="B30">
        <v>29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  <c r="AA30">
        <v>0</v>
      </c>
      <c r="AB30">
        <v>0</v>
      </c>
      <c r="AC30">
        <v>0</v>
      </c>
      <c r="AD30">
        <v>0</v>
      </c>
      <c r="AE30">
        <v>0</v>
      </c>
      <c r="AF30">
        <v>0</v>
      </c>
      <c r="AG30">
        <v>0</v>
      </c>
      <c r="AH30">
        <f t="shared" si="2"/>
        <v>0</v>
      </c>
      <c r="AI30">
        <f t="shared" si="0"/>
        <v>31</v>
      </c>
      <c r="AJ30">
        <f t="shared" si="1"/>
        <v>0</v>
      </c>
    </row>
    <row r="31" spans="1:36" ht="15">
      <c r="A31" s="177"/>
      <c r="B31">
        <v>30</v>
      </c>
      <c r="C31">
        <v>0</v>
      </c>
      <c r="D31">
        <v>1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1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0</v>
      </c>
      <c r="AA31">
        <v>0</v>
      </c>
      <c r="AB31">
        <v>0</v>
      </c>
      <c r="AC31">
        <v>0</v>
      </c>
      <c r="AD31">
        <v>0</v>
      </c>
      <c r="AE31">
        <v>0</v>
      </c>
      <c r="AF31">
        <v>0</v>
      </c>
      <c r="AG31">
        <v>3</v>
      </c>
      <c r="AH31">
        <f t="shared" si="2"/>
        <v>5</v>
      </c>
      <c r="AI31">
        <f t="shared" si="0"/>
        <v>28</v>
      </c>
      <c r="AJ31">
        <f t="shared" si="1"/>
        <v>3</v>
      </c>
    </row>
    <row r="32" spans="1:36" ht="15">
      <c r="A32" s="177"/>
      <c r="B32">
        <v>31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0</v>
      </c>
      <c r="AA32">
        <v>0</v>
      </c>
      <c r="AB32">
        <v>0</v>
      </c>
      <c r="AC32">
        <v>0</v>
      </c>
      <c r="AD32">
        <v>0</v>
      </c>
      <c r="AE32">
        <v>0</v>
      </c>
      <c r="AF32">
        <v>0</v>
      </c>
      <c r="AG32">
        <v>0</v>
      </c>
      <c r="AH32">
        <f t="shared" si="2"/>
        <v>0</v>
      </c>
      <c r="AI32">
        <f t="shared" si="0"/>
        <v>31</v>
      </c>
      <c r="AJ32">
        <f t="shared" si="1"/>
        <v>0</v>
      </c>
    </row>
    <row r="33" spans="1:36" ht="15">
      <c r="A33" s="177"/>
      <c r="B33">
        <v>32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2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0</v>
      </c>
      <c r="AA33">
        <v>0</v>
      </c>
      <c r="AB33">
        <v>0</v>
      </c>
      <c r="AC33">
        <v>0</v>
      </c>
      <c r="AD33">
        <v>0</v>
      </c>
      <c r="AE33">
        <v>0</v>
      </c>
      <c r="AF33">
        <v>0</v>
      </c>
      <c r="AG33">
        <v>0</v>
      </c>
      <c r="AH33">
        <f t="shared" si="2"/>
        <v>2</v>
      </c>
      <c r="AI33">
        <f t="shared" si="0"/>
        <v>30</v>
      </c>
      <c r="AJ33">
        <f t="shared" si="1"/>
        <v>1</v>
      </c>
    </row>
    <row r="34" spans="1:36" ht="15">
      <c r="A34" s="177"/>
      <c r="B34">
        <v>33</v>
      </c>
      <c r="C34">
        <v>0</v>
      </c>
      <c r="D34">
        <v>0</v>
      </c>
      <c r="E34">
        <v>0</v>
      </c>
      <c r="F34">
        <v>0</v>
      </c>
      <c r="G34">
        <v>1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>
        <v>0</v>
      </c>
      <c r="AA34">
        <v>0</v>
      </c>
      <c r="AB34">
        <v>0</v>
      </c>
      <c r="AC34">
        <v>0</v>
      </c>
      <c r="AD34">
        <v>0</v>
      </c>
      <c r="AE34">
        <v>0</v>
      </c>
      <c r="AF34">
        <v>0</v>
      </c>
      <c r="AG34">
        <v>0</v>
      </c>
      <c r="AH34">
        <f t="shared" si="2"/>
        <v>1</v>
      </c>
      <c r="AI34">
        <f t="shared" si="0"/>
        <v>30</v>
      </c>
      <c r="AJ34">
        <f t="shared" si="1"/>
        <v>1</v>
      </c>
    </row>
    <row r="35" spans="1:36" ht="15">
      <c r="A35" s="177"/>
      <c r="B35">
        <v>34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v>0</v>
      </c>
      <c r="AA35">
        <v>0</v>
      </c>
      <c r="AB35">
        <v>0</v>
      </c>
      <c r="AC35">
        <v>0</v>
      </c>
      <c r="AD35">
        <v>0</v>
      </c>
      <c r="AE35">
        <v>0</v>
      </c>
      <c r="AF35">
        <v>0</v>
      </c>
      <c r="AG35">
        <v>0</v>
      </c>
      <c r="AH35">
        <f t="shared" si="2"/>
        <v>0</v>
      </c>
      <c r="AI35">
        <f t="shared" si="0"/>
        <v>31</v>
      </c>
      <c r="AJ35">
        <f t="shared" si="1"/>
        <v>0</v>
      </c>
    </row>
    <row r="36" spans="1:36" ht="15">
      <c r="A36" s="177"/>
      <c r="B36">
        <v>35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4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>
        <v>0</v>
      </c>
      <c r="AA36">
        <v>0</v>
      </c>
      <c r="AB36">
        <v>0</v>
      </c>
      <c r="AC36">
        <v>0</v>
      </c>
      <c r="AD36">
        <v>0</v>
      </c>
      <c r="AE36">
        <v>0</v>
      </c>
      <c r="AF36">
        <v>0</v>
      </c>
      <c r="AG36">
        <v>0</v>
      </c>
      <c r="AH36">
        <f t="shared" si="2"/>
        <v>4</v>
      </c>
      <c r="AI36">
        <f t="shared" si="0"/>
        <v>30</v>
      </c>
      <c r="AJ36">
        <f t="shared" si="1"/>
        <v>1</v>
      </c>
    </row>
    <row r="37" spans="1:36" ht="15">
      <c r="A37" s="177"/>
      <c r="B37">
        <v>36</v>
      </c>
      <c r="C37">
        <v>0</v>
      </c>
      <c r="D37">
        <v>0</v>
      </c>
      <c r="E37">
        <v>0</v>
      </c>
      <c r="F37">
        <v>0</v>
      </c>
      <c r="G37">
        <v>3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v>0</v>
      </c>
      <c r="AB37">
        <v>0</v>
      </c>
      <c r="AC37">
        <v>0</v>
      </c>
      <c r="AD37">
        <v>0</v>
      </c>
      <c r="AE37">
        <v>0</v>
      </c>
      <c r="AF37">
        <v>0</v>
      </c>
      <c r="AG37">
        <v>0</v>
      </c>
      <c r="AH37">
        <f t="shared" si="2"/>
        <v>3</v>
      </c>
      <c r="AI37">
        <f t="shared" si="0"/>
        <v>30</v>
      </c>
      <c r="AJ37">
        <f t="shared" si="1"/>
        <v>1</v>
      </c>
    </row>
    <row r="38" spans="1:36" ht="15">
      <c r="A38" s="177"/>
      <c r="B38">
        <v>37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4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Z38">
        <v>0</v>
      </c>
      <c r="AA38">
        <v>0</v>
      </c>
      <c r="AB38">
        <v>0</v>
      </c>
      <c r="AC38">
        <v>0</v>
      </c>
      <c r="AD38">
        <v>0</v>
      </c>
      <c r="AE38">
        <v>0</v>
      </c>
      <c r="AF38">
        <v>0</v>
      </c>
      <c r="AG38">
        <v>0</v>
      </c>
      <c r="AH38">
        <f t="shared" si="2"/>
        <v>4</v>
      </c>
      <c r="AI38">
        <f t="shared" si="0"/>
        <v>30</v>
      </c>
      <c r="AJ38">
        <f t="shared" si="1"/>
        <v>1</v>
      </c>
    </row>
    <row r="39" spans="1:36" ht="15">
      <c r="A39" s="177"/>
      <c r="B39">
        <v>38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4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>
        <v>0</v>
      </c>
      <c r="Z39">
        <v>0</v>
      </c>
      <c r="AA39">
        <v>0</v>
      </c>
      <c r="AB39">
        <v>0</v>
      </c>
      <c r="AC39">
        <v>0</v>
      </c>
      <c r="AD39">
        <v>0</v>
      </c>
      <c r="AE39">
        <v>0</v>
      </c>
      <c r="AF39">
        <v>0</v>
      </c>
      <c r="AG39">
        <v>0</v>
      </c>
      <c r="AH39">
        <f t="shared" si="2"/>
        <v>4</v>
      </c>
      <c r="AI39">
        <f t="shared" si="0"/>
        <v>30</v>
      </c>
      <c r="AJ39">
        <f t="shared" si="1"/>
        <v>1</v>
      </c>
    </row>
    <row r="40" spans="1:36" ht="15">
      <c r="A40" s="177"/>
      <c r="B40">
        <v>39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8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Z40">
        <v>0</v>
      </c>
      <c r="AA40">
        <v>0</v>
      </c>
      <c r="AB40">
        <v>0</v>
      </c>
      <c r="AC40">
        <v>0</v>
      </c>
      <c r="AD40">
        <v>0</v>
      </c>
      <c r="AE40">
        <v>0</v>
      </c>
      <c r="AF40">
        <v>0</v>
      </c>
      <c r="AG40">
        <v>0</v>
      </c>
      <c r="AH40">
        <f t="shared" si="2"/>
        <v>8</v>
      </c>
      <c r="AI40">
        <f t="shared" si="0"/>
        <v>30</v>
      </c>
      <c r="AJ40">
        <f t="shared" si="1"/>
        <v>1</v>
      </c>
    </row>
    <row r="41" spans="1:36" ht="15">
      <c r="A41" s="177"/>
      <c r="B41">
        <v>40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5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  <c r="Z41">
        <v>0</v>
      </c>
      <c r="AA41">
        <v>0</v>
      </c>
      <c r="AB41">
        <v>0</v>
      </c>
      <c r="AC41">
        <v>0</v>
      </c>
      <c r="AD41">
        <v>0</v>
      </c>
      <c r="AE41">
        <v>0</v>
      </c>
      <c r="AF41">
        <v>0</v>
      </c>
      <c r="AG41">
        <v>0</v>
      </c>
      <c r="AH41">
        <f t="shared" si="2"/>
        <v>5</v>
      </c>
      <c r="AI41">
        <f t="shared" si="0"/>
        <v>30</v>
      </c>
      <c r="AJ41">
        <f t="shared" si="1"/>
        <v>1</v>
      </c>
    </row>
    <row r="42" spans="1:36" ht="15">
      <c r="A42" s="177"/>
      <c r="B42">
        <v>41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0</v>
      </c>
      <c r="AA42">
        <v>0</v>
      </c>
      <c r="AB42">
        <v>0</v>
      </c>
      <c r="AC42">
        <v>0</v>
      </c>
      <c r="AD42">
        <v>0</v>
      </c>
      <c r="AE42">
        <v>0</v>
      </c>
      <c r="AF42">
        <v>0</v>
      </c>
      <c r="AG42">
        <v>0</v>
      </c>
      <c r="AH42">
        <f t="shared" si="2"/>
        <v>0</v>
      </c>
      <c r="AI42">
        <f t="shared" si="0"/>
        <v>31</v>
      </c>
      <c r="AJ42">
        <f t="shared" si="1"/>
        <v>0</v>
      </c>
    </row>
    <row r="43" spans="1:36" ht="15">
      <c r="A43" s="177"/>
      <c r="B43">
        <v>42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>
        <v>0</v>
      </c>
      <c r="AC43">
        <v>0</v>
      </c>
      <c r="AD43">
        <v>0</v>
      </c>
      <c r="AE43">
        <v>0</v>
      </c>
      <c r="AF43">
        <v>0</v>
      </c>
      <c r="AG43">
        <v>0</v>
      </c>
      <c r="AH43">
        <f t="shared" si="2"/>
        <v>0</v>
      </c>
      <c r="AI43">
        <f t="shared" si="0"/>
        <v>31</v>
      </c>
      <c r="AJ43">
        <f t="shared" si="1"/>
        <v>0</v>
      </c>
    </row>
    <row r="44" spans="1:36" ht="15">
      <c r="A44" s="177"/>
      <c r="B44">
        <v>43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4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Z44">
        <v>0</v>
      </c>
      <c r="AA44">
        <v>0</v>
      </c>
      <c r="AB44">
        <v>0</v>
      </c>
      <c r="AC44">
        <v>0</v>
      </c>
      <c r="AD44">
        <v>0</v>
      </c>
      <c r="AE44">
        <v>0</v>
      </c>
      <c r="AF44">
        <v>0</v>
      </c>
      <c r="AG44">
        <v>0</v>
      </c>
      <c r="AH44">
        <f t="shared" si="2"/>
        <v>4</v>
      </c>
      <c r="AI44">
        <f t="shared" si="0"/>
        <v>30</v>
      </c>
      <c r="AJ44">
        <f t="shared" si="1"/>
        <v>1</v>
      </c>
    </row>
    <row r="45" spans="1:36" ht="15">
      <c r="A45" s="177"/>
      <c r="B45">
        <v>44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5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  <c r="Z45">
        <v>0</v>
      </c>
      <c r="AA45">
        <v>0</v>
      </c>
      <c r="AB45">
        <v>0</v>
      </c>
      <c r="AC45">
        <v>0</v>
      </c>
      <c r="AD45">
        <v>0</v>
      </c>
      <c r="AE45">
        <v>0</v>
      </c>
      <c r="AF45">
        <v>0</v>
      </c>
      <c r="AG45">
        <v>0</v>
      </c>
      <c r="AH45">
        <f t="shared" si="2"/>
        <v>5</v>
      </c>
      <c r="AI45">
        <f t="shared" si="0"/>
        <v>30</v>
      </c>
      <c r="AJ45">
        <f t="shared" si="1"/>
        <v>1</v>
      </c>
    </row>
    <row r="46" spans="1:36" ht="15">
      <c r="A46" s="177"/>
      <c r="B46">
        <v>45</v>
      </c>
      <c r="C46">
        <v>0</v>
      </c>
      <c r="D46">
        <v>0</v>
      </c>
      <c r="E46">
        <v>1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  <c r="Z46">
        <v>0</v>
      </c>
      <c r="AA46">
        <v>0</v>
      </c>
      <c r="AB46">
        <v>0</v>
      </c>
      <c r="AC46">
        <v>0</v>
      </c>
      <c r="AD46">
        <v>0</v>
      </c>
      <c r="AE46">
        <v>0</v>
      </c>
      <c r="AF46">
        <v>0</v>
      </c>
      <c r="AG46">
        <v>0</v>
      </c>
      <c r="AH46">
        <f t="shared" si="2"/>
        <v>1</v>
      </c>
      <c r="AI46">
        <f t="shared" si="0"/>
        <v>30</v>
      </c>
      <c r="AJ46">
        <f t="shared" si="1"/>
        <v>1</v>
      </c>
    </row>
    <row r="47" spans="1:36" ht="15">
      <c r="A47" s="177"/>
      <c r="B47">
        <v>46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9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  <c r="Y47">
        <v>1</v>
      </c>
      <c r="Z47">
        <v>0</v>
      </c>
      <c r="AA47">
        <v>0</v>
      </c>
      <c r="AB47">
        <v>0</v>
      </c>
      <c r="AC47">
        <v>0</v>
      </c>
      <c r="AD47">
        <v>0</v>
      </c>
      <c r="AE47">
        <v>0</v>
      </c>
      <c r="AF47">
        <v>0</v>
      </c>
      <c r="AG47">
        <v>0</v>
      </c>
      <c r="AH47">
        <f t="shared" si="2"/>
        <v>10</v>
      </c>
      <c r="AI47">
        <f t="shared" si="0"/>
        <v>29</v>
      </c>
      <c r="AJ47">
        <f t="shared" si="1"/>
        <v>2</v>
      </c>
    </row>
    <row r="48" spans="1:36" ht="15">
      <c r="A48" s="177"/>
      <c r="B48">
        <v>47</v>
      </c>
      <c r="C48">
        <v>0</v>
      </c>
      <c r="D48">
        <v>0</v>
      </c>
      <c r="E48">
        <v>3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  <c r="V48">
        <v>0</v>
      </c>
      <c r="W48">
        <v>0</v>
      </c>
      <c r="X48">
        <v>0</v>
      </c>
      <c r="Y48">
        <v>0</v>
      </c>
      <c r="Z48">
        <v>0</v>
      </c>
      <c r="AA48">
        <v>0</v>
      </c>
      <c r="AB48">
        <v>0</v>
      </c>
      <c r="AC48">
        <v>0</v>
      </c>
      <c r="AD48">
        <v>0</v>
      </c>
      <c r="AE48">
        <v>0</v>
      </c>
      <c r="AF48">
        <v>0</v>
      </c>
      <c r="AG48">
        <v>0</v>
      </c>
      <c r="AH48">
        <f t="shared" si="2"/>
        <v>3</v>
      </c>
      <c r="AI48">
        <f t="shared" si="0"/>
        <v>30</v>
      </c>
      <c r="AJ48">
        <f t="shared" si="1"/>
        <v>1</v>
      </c>
    </row>
    <row r="49" spans="1:36" ht="15">
      <c r="A49" s="177"/>
      <c r="B49">
        <v>48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  <c r="W49">
        <v>0</v>
      </c>
      <c r="X49" s="107">
        <v>5</v>
      </c>
      <c r="Y49">
        <v>0</v>
      </c>
      <c r="Z49">
        <v>0</v>
      </c>
      <c r="AA49">
        <v>0</v>
      </c>
      <c r="AB49">
        <v>0</v>
      </c>
      <c r="AC49">
        <v>0</v>
      </c>
      <c r="AD49">
        <v>0</v>
      </c>
      <c r="AE49">
        <v>0</v>
      </c>
      <c r="AF49">
        <v>0</v>
      </c>
      <c r="AG49">
        <v>0</v>
      </c>
      <c r="AH49">
        <f t="shared" si="2"/>
        <v>5</v>
      </c>
      <c r="AI49">
        <f t="shared" si="0"/>
        <v>30</v>
      </c>
      <c r="AJ49">
        <f t="shared" si="1"/>
        <v>1</v>
      </c>
    </row>
    <row r="50" spans="1:36" ht="15">
      <c r="A50" s="177"/>
      <c r="B50">
        <v>49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2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  <c r="Z50">
        <v>0</v>
      </c>
      <c r="AA50">
        <v>0</v>
      </c>
      <c r="AB50">
        <v>0</v>
      </c>
      <c r="AC50">
        <v>0</v>
      </c>
      <c r="AD50">
        <v>0</v>
      </c>
      <c r="AE50">
        <v>0</v>
      </c>
      <c r="AF50">
        <v>0</v>
      </c>
      <c r="AG50">
        <v>0</v>
      </c>
      <c r="AH50">
        <f t="shared" si="2"/>
        <v>2</v>
      </c>
      <c r="AI50">
        <f t="shared" si="0"/>
        <v>30</v>
      </c>
      <c r="AJ50">
        <f t="shared" si="1"/>
        <v>1</v>
      </c>
    </row>
    <row r="51" spans="1:36" ht="15">
      <c r="A51" s="177"/>
      <c r="B51">
        <v>50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  <c r="V51">
        <v>0</v>
      </c>
      <c r="W51">
        <v>0</v>
      </c>
      <c r="X51">
        <v>0</v>
      </c>
      <c r="Y51">
        <v>0</v>
      </c>
      <c r="Z51">
        <v>0</v>
      </c>
      <c r="AA51">
        <v>0</v>
      </c>
      <c r="AB51">
        <v>0</v>
      </c>
      <c r="AC51">
        <v>0</v>
      </c>
      <c r="AD51">
        <v>0</v>
      </c>
      <c r="AE51">
        <v>0</v>
      </c>
      <c r="AF51">
        <v>0</v>
      </c>
      <c r="AG51">
        <v>0</v>
      </c>
      <c r="AH51">
        <f t="shared" si="2"/>
        <v>0</v>
      </c>
      <c r="AI51">
        <f t="shared" si="0"/>
        <v>31</v>
      </c>
      <c r="AJ51">
        <f t="shared" si="1"/>
        <v>0</v>
      </c>
    </row>
    <row r="52" spans="1:36" ht="15">
      <c r="A52" s="177"/>
      <c r="B52">
        <v>51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  <c r="U52">
        <v>0</v>
      </c>
      <c r="V52">
        <v>0</v>
      </c>
      <c r="W52">
        <v>0</v>
      </c>
      <c r="X52">
        <v>0</v>
      </c>
      <c r="Y52">
        <v>0</v>
      </c>
      <c r="Z52">
        <v>0</v>
      </c>
      <c r="AA52">
        <v>0</v>
      </c>
      <c r="AB52">
        <v>0</v>
      </c>
      <c r="AC52">
        <v>0</v>
      </c>
      <c r="AD52">
        <v>0</v>
      </c>
      <c r="AE52">
        <v>0</v>
      </c>
      <c r="AF52">
        <v>0</v>
      </c>
      <c r="AG52">
        <v>0</v>
      </c>
      <c r="AH52">
        <f t="shared" si="2"/>
        <v>0</v>
      </c>
      <c r="AI52">
        <f t="shared" si="0"/>
        <v>31</v>
      </c>
      <c r="AJ52">
        <f t="shared" si="1"/>
        <v>0</v>
      </c>
    </row>
    <row r="53" spans="1:36" ht="15">
      <c r="A53" s="177"/>
      <c r="B53">
        <v>52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  <c r="V53">
        <v>0</v>
      </c>
      <c r="W53">
        <v>0</v>
      </c>
      <c r="X53">
        <v>0</v>
      </c>
      <c r="Y53">
        <v>0</v>
      </c>
      <c r="Z53">
        <v>0</v>
      </c>
      <c r="AA53">
        <v>0</v>
      </c>
      <c r="AB53">
        <v>0</v>
      </c>
      <c r="AC53">
        <v>0</v>
      </c>
      <c r="AD53">
        <v>0</v>
      </c>
      <c r="AE53">
        <v>0</v>
      </c>
      <c r="AF53">
        <v>0</v>
      </c>
      <c r="AG53">
        <v>0</v>
      </c>
      <c r="AH53">
        <f t="shared" si="2"/>
        <v>0</v>
      </c>
      <c r="AI53">
        <f t="shared" si="0"/>
        <v>31</v>
      </c>
      <c r="AJ53">
        <f t="shared" si="1"/>
        <v>0</v>
      </c>
    </row>
    <row r="54" spans="1:36" ht="15">
      <c r="A54" s="177"/>
      <c r="B54">
        <v>53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4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  <c r="W54">
        <v>0</v>
      </c>
      <c r="X54">
        <v>0</v>
      </c>
      <c r="Y54">
        <v>0</v>
      </c>
      <c r="Z54">
        <v>0</v>
      </c>
      <c r="AA54">
        <v>0</v>
      </c>
      <c r="AB54">
        <v>0</v>
      </c>
      <c r="AC54">
        <v>0</v>
      </c>
      <c r="AD54">
        <v>0</v>
      </c>
      <c r="AE54">
        <v>0</v>
      </c>
      <c r="AF54">
        <v>0</v>
      </c>
      <c r="AG54">
        <v>0</v>
      </c>
      <c r="AH54">
        <f t="shared" si="2"/>
        <v>4</v>
      </c>
      <c r="AI54">
        <f t="shared" si="0"/>
        <v>30</v>
      </c>
      <c r="AJ54">
        <f t="shared" si="1"/>
        <v>1</v>
      </c>
    </row>
    <row r="55" spans="1:36" ht="15">
      <c r="A55" s="177"/>
      <c r="B55">
        <v>54</v>
      </c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2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0</v>
      </c>
      <c r="W55">
        <v>0</v>
      </c>
      <c r="X55">
        <v>0</v>
      </c>
      <c r="Y55">
        <v>0</v>
      </c>
      <c r="Z55">
        <v>0</v>
      </c>
      <c r="AA55">
        <v>0</v>
      </c>
      <c r="AB55">
        <v>0</v>
      </c>
      <c r="AC55">
        <v>1</v>
      </c>
      <c r="AD55">
        <v>0</v>
      </c>
      <c r="AE55">
        <v>0</v>
      </c>
      <c r="AF55">
        <v>0</v>
      </c>
      <c r="AG55">
        <v>0</v>
      </c>
      <c r="AH55">
        <f t="shared" si="2"/>
        <v>3</v>
      </c>
      <c r="AI55">
        <f t="shared" si="0"/>
        <v>29</v>
      </c>
      <c r="AJ55">
        <f t="shared" si="1"/>
        <v>2</v>
      </c>
    </row>
    <row r="56" spans="1:36" ht="15">
      <c r="A56" s="177"/>
      <c r="B56">
        <v>55</v>
      </c>
      <c r="C56">
        <v>0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2</v>
      </c>
      <c r="L56">
        <v>0</v>
      </c>
      <c r="M56">
        <v>6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  <c r="V56">
        <v>0</v>
      </c>
      <c r="W56">
        <v>0</v>
      </c>
      <c r="X56">
        <v>0</v>
      </c>
      <c r="Y56">
        <v>0</v>
      </c>
      <c r="Z56">
        <v>0</v>
      </c>
      <c r="AA56">
        <v>0</v>
      </c>
      <c r="AB56">
        <v>0</v>
      </c>
      <c r="AC56">
        <v>0</v>
      </c>
      <c r="AD56">
        <v>0</v>
      </c>
      <c r="AE56">
        <v>0</v>
      </c>
      <c r="AF56">
        <v>0</v>
      </c>
      <c r="AG56">
        <v>0</v>
      </c>
      <c r="AH56">
        <f t="shared" si="2"/>
        <v>8</v>
      </c>
      <c r="AI56">
        <f t="shared" si="0"/>
        <v>29</v>
      </c>
      <c r="AJ56">
        <f t="shared" si="1"/>
        <v>2</v>
      </c>
    </row>
    <row r="57" spans="1:36" ht="15">
      <c r="A57" s="177"/>
      <c r="B57">
        <v>56</v>
      </c>
      <c r="C57">
        <v>0</v>
      </c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2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  <c r="Z57">
        <v>0</v>
      </c>
      <c r="AA57">
        <v>0</v>
      </c>
      <c r="AB57">
        <v>0</v>
      </c>
      <c r="AC57">
        <v>0</v>
      </c>
      <c r="AD57">
        <v>0</v>
      </c>
      <c r="AE57">
        <v>0</v>
      </c>
      <c r="AF57">
        <v>0</v>
      </c>
      <c r="AG57">
        <v>0</v>
      </c>
      <c r="AH57">
        <f t="shared" si="2"/>
        <v>2</v>
      </c>
      <c r="AI57">
        <f t="shared" si="0"/>
        <v>30</v>
      </c>
      <c r="AJ57">
        <f t="shared" si="1"/>
        <v>1</v>
      </c>
    </row>
    <row r="58" spans="1:36" ht="15">
      <c r="A58" s="177"/>
      <c r="B58">
        <v>57</v>
      </c>
      <c r="C58">
        <v>0</v>
      </c>
      <c r="D58">
        <v>0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v>0</v>
      </c>
      <c r="W58">
        <v>0</v>
      </c>
      <c r="X58">
        <v>0</v>
      </c>
      <c r="Y58">
        <v>0</v>
      </c>
      <c r="Z58">
        <v>0</v>
      </c>
      <c r="AA58">
        <v>0</v>
      </c>
      <c r="AB58">
        <v>0</v>
      </c>
      <c r="AC58">
        <v>0</v>
      </c>
      <c r="AD58">
        <v>0</v>
      </c>
      <c r="AE58">
        <v>0</v>
      </c>
      <c r="AF58">
        <v>0</v>
      </c>
      <c r="AG58">
        <v>0</v>
      </c>
      <c r="AH58">
        <f t="shared" si="2"/>
        <v>0</v>
      </c>
      <c r="AI58">
        <f t="shared" si="0"/>
        <v>31</v>
      </c>
      <c r="AJ58">
        <f t="shared" si="1"/>
        <v>0</v>
      </c>
    </row>
    <row r="59" spans="1:36" ht="15">
      <c r="A59" s="177"/>
      <c r="B59">
        <v>58</v>
      </c>
      <c r="C59">
        <v>0</v>
      </c>
      <c r="D59">
        <v>0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  <c r="U59">
        <v>0</v>
      </c>
      <c r="V59">
        <v>0</v>
      </c>
      <c r="W59">
        <v>0</v>
      </c>
      <c r="X59">
        <v>0</v>
      </c>
      <c r="Y59">
        <v>0</v>
      </c>
      <c r="Z59">
        <v>0</v>
      </c>
      <c r="AA59">
        <v>0</v>
      </c>
      <c r="AB59">
        <v>0</v>
      </c>
      <c r="AC59">
        <v>0</v>
      </c>
      <c r="AD59">
        <v>0</v>
      </c>
      <c r="AE59">
        <v>0</v>
      </c>
      <c r="AF59">
        <v>0</v>
      </c>
      <c r="AG59">
        <v>0</v>
      </c>
      <c r="AH59">
        <f t="shared" si="2"/>
        <v>0</v>
      </c>
      <c r="AI59">
        <f t="shared" si="0"/>
        <v>31</v>
      </c>
      <c r="AJ59">
        <f t="shared" si="1"/>
        <v>0</v>
      </c>
    </row>
    <row r="60" spans="1:36" ht="15">
      <c r="A60" s="177"/>
      <c r="B60">
        <v>59</v>
      </c>
      <c r="C60">
        <v>0</v>
      </c>
      <c r="D60">
        <v>0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  <c r="U60">
        <v>0</v>
      </c>
      <c r="V60">
        <v>0</v>
      </c>
      <c r="W60">
        <v>0</v>
      </c>
      <c r="X60">
        <v>0</v>
      </c>
      <c r="Y60">
        <v>2</v>
      </c>
      <c r="Z60">
        <v>1</v>
      </c>
      <c r="AA60">
        <v>0</v>
      </c>
      <c r="AB60">
        <v>0</v>
      </c>
      <c r="AC60">
        <v>0</v>
      </c>
      <c r="AD60">
        <v>0</v>
      </c>
      <c r="AE60">
        <v>0</v>
      </c>
      <c r="AF60">
        <v>0</v>
      </c>
      <c r="AG60">
        <v>0</v>
      </c>
      <c r="AH60">
        <f t="shared" si="2"/>
        <v>3</v>
      </c>
      <c r="AI60">
        <f t="shared" si="0"/>
        <v>29</v>
      </c>
      <c r="AJ60">
        <f t="shared" si="1"/>
        <v>2</v>
      </c>
    </row>
    <row r="61" spans="1:36" ht="15">
      <c r="A61" s="177"/>
      <c r="B61">
        <v>60</v>
      </c>
      <c r="C61">
        <v>0</v>
      </c>
      <c r="D61">
        <v>0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  <c r="U61">
        <v>0</v>
      </c>
      <c r="V61">
        <v>0</v>
      </c>
      <c r="W61">
        <v>0</v>
      </c>
      <c r="X61">
        <v>0</v>
      </c>
      <c r="Y61">
        <v>0</v>
      </c>
      <c r="Z61">
        <v>0</v>
      </c>
      <c r="AA61">
        <v>0</v>
      </c>
      <c r="AB61">
        <v>0</v>
      </c>
      <c r="AC61">
        <v>0</v>
      </c>
      <c r="AD61">
        <v>0</v>
      </c>
      <c r="AE61">
        <v>0</v>
      </c>
      <c r="AF61">
        <v>0</v>
      </c>
      <c r="AG61">
        <v>0</v>
      </c>
      <c r="AH61">
        <f t="shared" si="2"/>
        <v>0</v>
      </c>
      <c r="AI61">
        <f t="shared" si="0"/>
        <v>31</v>
      </c>
      <c r="AJ61">
        <f t="shared" si="1"/>
        <v>0</v>
      </c>
    </row>
    <row r="62" spans="1:36" ht="15">
      <c r="A62" s="177"/>
      <c r="B62">
        <v>61</v>
      </c>
      <c r="C62">
        <v>0</v>
      </c>
      <c r="D62">
        <v>0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  <c r="U62">
        <v>0</v>
      </c>
      <c r="V62">
        <v>0</v>
      </c>
      <c r="W62">
        <v>0</v>
      </c>
      <c r="X62">
        <v>4</v>
      </c>
      <c r="Y62">
        <v>0</v>
      </c>
      <c r="Z62">
        <v>0</v>
      </c>
      <c r="AA62">
        <v>0</v>
      </c>
      <c r="AB62">
        <v>0</v>
      </c>
      <c r="AC62">
        <v>0</v>
      </c>
      <c r="AD62">
        <v>0</v>
      </c>
      <c r="AE62">
        <v>0</v>
      </c>
      <c r="AF62">
        <v>0</v>
      </c>
      <c r="AG62">
        <v>0</v>
      </c>
      <c r="AH62">
        <f t="shared" si="2"/>
        <v>4</v>
      </c>
      <c r="AI62">
        <f t="shared" si="0"/>
        <v>30</v>
      </c>
      <c r="AJ62">
        <f t="shared" si="1"/>
        <v>1</v>
      </c>
    </row>
    <row r="63" spans="1:36" ht="15">
      <c r="A63" s="177"/>
      <c r="B63">
        <v>62</v>
      </c>
      <c r="C63">
        <v>0</v>
      </c>
      <c r="D63">
        <v>0</v>
      </c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0</v>
      </c>
      <c r="T63">
        <v>0</v>
      </c>
      <c r="U63">
        <v>0</v>
      </c>
      <c r="V63">
        <v>0</v>
      </c>
      <c r="W63">
        <v>0</v>
      </c>
      <c r="X63">
        <v>0</v>
      </c>
      <c r="Y63">
        <v>0</v>
      </c>
      <c r="Z63">
        <v>0</v>
      </c>
      <c r="AA63">
        <v>0</v>
      </c>
      <c r="AB63">
        <v>0</v>
      </c>
      <c r="AC63">
        <v>0</v>
      </c>
      <c r="AD63">
        <v>0</v>
      </c>
      <c r="AE63">
        <v>0</v>
      </c>
      <c r="AF63">
        <v>0</v>
      </c>
      <c r="AG63">
        <v>0</v>
      </c>
      <c r="AH63">
        <f t="shared" si="2"/>
        <v>0</v>
      </c>
      <c r="AI63">
        <f t="shared" si="0"/>
        <v>31</v>
      </c>
      <c r="AJ63">
        <f t="shared" si="1"/>
        <v>0</v>
      </c>
    </row>
    <row r="64" spans="1:36" ht="15">
      <c r="A64" s="177"/>
      <c r="B64">
        <v>63</v>
      </c>
      <c r="C64">
        <v>0</v>
      </c>
      <c r="D64">
        <v>0</v>
      </c>
      <c r="E64">
        <v>0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2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  <c r="U64">
        <v>0</v>
      </c>
      <c r="V64">
        <v>0</v>
      </c>
      <c r="W64">
        <v>0</v>
      </c>
      <c r="X64">
        <v>2</v>
      </c>
      <c r="Y64">
        <v>0</v>
      </c>
      <c r="Z64">
        <v>0</v>
      </c>
      <c r="AA64">
        <v>0</v>
      </c>
      <c r="AB64">
        <v>0</v>
      </c>
      <c r="AC64">
        <v>0</v>
      </c>
      <c r="AD64">
        <v>0</v>
      </c>
      <c r="AE64">
        <v>0</v>
      </c>
      <c r="AF64">
        <v>0</v>
      </c>
      <c r="AG64">
        <v>0</v>
      </c>
      <c r="AH64">
        <f t="shared" si="2"/>
        <v>4</v>
      </c>
      <c r="AI64">
        <f t="shared" si="0"/>
        <v>29</v>
      </c>
      <c r="AJ64">
        <f t="shared" si="1"/>
        <v>2</v>
      </c>
    </row>
    <row r="65" spans="1:36" ht="15">
      <c r="A65" s="177"/>
      <c r="B65">
        <v>64</v>
      </c>
      <c r="C65">
        <v>0</v>
      </c>
      <c r="D65">
        <v>0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0</v>
      </c>
      <c r="T65">
        <v>0</v>
      </c>
      <c r="U65">
        <v>0</v>
      </c>
      <c r="V65">
        <v>0</v>
      </c>
      <c r="W65">
        <v>0</v>
      </c>
      <c r="X65">
        <v>0</v>
      </c>
      <c r="Y65">
        <v>0</v>
      </c>
      <c r="Z65">
        <v>0</v>
      </c>
      <c r="AA65">
        <v>0</v>
      </c>
      <c r="AB65">
        <v>0</v>
      </c>
      <c r="AC65">
        <v>0</v>
      </c>
      <c r="AD65">
        <v>0</v>
      </c>
      <c r="AE65">
        <v>3</v>
      </c>
      <c r="AF65">
        <v>0</v>
      </c>
      <c r="AG65">
        <v>0</v>
      </c>
      <c r="AH65">
        <f t="shared" si="2"/>
        <v>3</v>
      </c>
      <c r="AI65">
        <f t="shared" si="0"/>
        <v>30</v>
      </c>
      <c r="AJ65">
        <f t="shared" si="1"/>
        <v>1</v>
      </c>
    </row>
    <row r="66" spans="1:36" ht="15">
      <c r="A66" s="177"/>
      <c r="B66">
        <v>65</v>
      </c>
      <c r="C66">
        <v>0</v>
      </c>
      <c r="D66">
        <v>0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2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0</v>
      </c>
      <c r="W66">
        <v>0</v>
      </c>
      <c r="X66">
        <v>0</v>
      </c>
      <c r="Y66">
        <v>0</v>
      </c>
      <c r="Z66">
        <v>0</v>
      </c>
      <c r="AA66">
        <v>0</v>
      </c>
      <c r="AB66">
        <v>0</v>
      </c>
      <c r="AC66">
        <v>0</v>
      </c>
      <c r="AD66">
        <v>0</v>
      </c>
      <c r="AE66">
        <v>0</v>
      </c>
      <c r="AF66">
        <v>0</v>
      </c>
      <c r="AG66">
        <v>0</v>
      </c>
      <c r="AH66">
        <f t="shared" si="2"/>
        <v>2</v>
      </c>
      <c r="AI66">
        <f t="shared" si="0"/>
        <v>30</v>
      </c>
      <c r="AJ66">
        <f t="shared" si="1"/>
        <v>1</v>
      </c>
    </row>
    <row r="67" spans="1:36" ht="15">
      <c r="A67" s="177"/>
      <c r="B67">
        <v>66</v>
      </c>
      <c r="C67">
        <v>0</v>
      </c>
      <c r="D67">
        <v>0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1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  <c r="U67">
        <v>0</v>
      </c>
      <c r="V67">
        <v>0</v>
      </c>
      <c r="W67">
        <v>0</v>
      </c>
      <c r="X67">
        <v>0</v>
      </c>
      <c r="Y67">
        <v>0</v>
      </c>
      <c r="Z67">
        <v>0</v>
      </c>
      <c r="AA67">
        <v>0</v>
      </c>
      <c r="AB67">
        <v>0</v>
      </c>
      <c r="AC67">
        <v>0</v>
      </c>
      <c r="AD67">
        <v>0</v>
      </c>
      <c r="AE67">
        <v>0</v>
      </c>
      <c r="AF67">
        <v>0</v>
      </c>
      <c r="AG67">
        <v>0</v>
      </c>
      <c r="AH67">
        <f aca="true" t="shared" si="3" ref="AH67:AH130">SUM(C67:AG67)</f>
        <v>1</v>
      </c>
      <c r="AI67">
        <f aca="true" t="shared" si="4" ref="AI67:AI130">COUNTIF(C67:AG67,0)</f>
        <v>30</v>
      </c>
      <c r="AJ67">
        <f aca="true" t="shared" si="5" ref="AJ67:AJ130">31-AI67</f>
        <v>1</v>
      </c>
    </row>
    <row r="68" spans="1:36" ht="15">
      <c r="A68" s="177"/>
      <c r="B68">
        <v>67</v>
      </c>
      <c r="C68">
        <v>0</v>
      </c>
      <c r="D68">
        <v>0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0</v>
      </c>
      <c r="T68">
        <v>0</v>
      </c>
      <c r="U68">
        <v>0</v>
      </c>
      <c r="V68">
        <v>0</v>
      </c>
      <c r="W68">
        <v>0</v>
      </c>
      <c r="X68">
        <v>0</v>
      </c>
      <c r="Y68">
        <v>0</v>
      </c>
      <c r="Z68">
        <v>0</v>
      </c>
      <c r="AA68">
        <v>0</v>
      </c>
      <c r="AB68">
        <v>0</v>
      </c>
      <c r="AC68">
        <v>0</v>
      </c>
      <c r="AD68">
        <v>1</v>
      </c>
      <c r="AE68">
        <v>0</v>
      </c>
      <c r="AF68">
        <v>0</v>
      </c>
      <c r="AG68">
        <v>0</v>
      </c>
      <c r="AH68">
        <f t="shared" si="3"/>
        <v>1</v>
      </c>
      <c r="AI68">
        <f t="shared" si="4"/>
        <v>30</v>
      </c>
      <c r="AJ68">
        <f t="shared" si="5"/>
        <v>1</v>
      </c>
    </row>
    <row r="69" spans="1:36" ht="15">
      <c r="A69" s="177"/>
      <c r="B69">
        <v>68</v>
      </c>
      <c r="C69">
        <v>0</v>
      </c>
      <c r="D69">
        <v>0</v>
      </c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  <c r="K69">
        <v>0</v>
      </c>
      <c r="L69">
        <v>0</v>
      </c>
      <c r="M69">
        <v>3</v>
      </c>
      <c r="N69">
        <v>0</v>
      </c>
      <c r="O69">
        <v>0</v>
      </c>
      <c r="P69">
        <v>0</v>
      </c>
      <c r="Q69">
        <v>0</v>
      </c>
      <c r="R69">
        <v>0</v>
      </c>
      <c r="S69">
        <v>0</v>
      </c>
      <c r="T69">
        <v>0</v>
      </c>
      <c r="U69">
        <v>0</v>
      </c>
      <c r="V69">
        <v>0</v>
      </c>
      <c r="W69">
        <v>0</v>
      </c>
      <c r="X69">
        <v>0</v>
      </c>
      <c r="Y69">
        <v>0</v>
      </c>
      <c r="Z69">
        <v>0</v>
      </c>
      <c r="AA69">
        <v>0</v>
      </c>
      <c r="AB69">
        <v>0</v>
      </c>
      <c r="AC69">
        <v>0</v>
      </c>
      <c r="AD69">
        <v>0</v>
      </c>
      <c r="AE69">
        <v>0</v>
      </c>
      <c r="AF69">
        <v>0</v>
      </c>
      <c r="AG69">
        <v>0</v>
      </c>
      <c r="AH69">
        <f t="shared" si="3"/>
        <v>3</v>
      </c>
      <c r="AI69">
        <f t="shared" si="4"/>
        <v>30</v>
      </c>
      <c r="AJ69">
        <f t="shared" si="5"/>
        <v>1</v>
      </c>
    </row>
    <row r="70" spans="1:36" ht="15">
      <c r="A70" s="177"/>
      <c r="B70">
        <v>69</v>
      </c>
      <c r="C70">
        <v>0</v>
      </c>
      <c r="D70">
        <v>0</v>
      </c>
      <c r="E70">
        <v>2</v>
      </c>
      <c r="F70">
        <v>0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0</v>
      </c>
      <c r="T70">
        <v>0</v>
      </c>
      <c r="U70">
        <v>0</v>
      </c>
      <c r="V70">
        <v>0</v>
      </c>
      <c r="W70">
        <v>0</v>
      </c>
      <c r="X70">
        <v>0</v>
      </c>
      <c r="Y70">
        <v>0</v>
      </c>
      <c r="Z70">
        <v>0</v>
      </c>
      <c r="AA70">
        <v>0</v>
      </c>
      <c r="AB70">
        <v>0</v>
      </c>
      <c r="AC70">
        <v>0</v>
      </c>
      <c r="AD70">
        <v>0</v>
      </c>
      <c r="AE70">
        <v>0</v>
      </c>
      <c r="AF70">
        <v>0</v>
      </c>
      <c r="AG70">
        <v>0</v>
      </c>
      <c r="AH70">
        <f t="shared" si="3"/>
        <v>2</v>
      </c>
      <c r="AI70">
        <f t="shared" si="4"/>
        <v>30</v>
      </c>
      <c r="AJ70">
        <f t="shared" si="5"/>
        <v>1</v>
      </c>
    </row>
    <row r="71" spans="1:36" ht="15">
      <c r="A71" s="177"/>
      <c r="B71">
        <v>70</v>
      </c>
      <c r="C71">
        <v>0</v>
      </c>
      <c r="D71">
        <v>0</v>
      </c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1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  <c r="T71">
        <v>0</v>
      </c>
      <c r="U71">
        <v>0</v>
      </c>
      <c r="V71">
        <v>0</v>
      </c>
      <c r="W71">
        <v>0</v>
      </c>
      <c r="X71">
        <v>0</v>
      </c>
      <c r="Y71">
        <v>0</v>
      </c>
      <c r="Z71">
        <v>0</v>
      </c>
      <c r="AA71">
        <v>0</v>
      </c>
      <c r="AB71">
        <v>0</v>
      </c>
      <c r="AC71">
        <v>0</v>
      </c>
      <c r="AD71">
        <v>0</v>
      </c>
      <c r="AE71">
        <v>0</v>
      </c>
      <c r="AF71">
        <v>0</v>
      </c>
      <c r="AG71">
        <v>0</v>
      </c>
      <c r="AH71">
        <f t="shared" si="3"/>
        <v>1</v>
      </c>
      <c r="AI71">
        <f t="shared" si="4"/>
        <v>30</v>
      </c>
      <c r="AJ71">
        <f t="shared" si="5"/>
        <v>1</v>
      </c>
    </row>
    <row r="72" spans="1:36" ht="15">
      <c r="A72" s="177"/>
      <c r="B72">
        <v>71</v>
      </c>
      <c r="C72">
        <v>0</v>
      </c>
      <c r="D72">
        <v>0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0</v>
      </c>
      <c r="T72">
        <v>0</v>
      </c>
      <c r="U72">
        <v>0</v>
      </c>
      <c r="V72">
        <v>0</v>
      </c>
      <c r="W72">
        <v>0</v>
      </c>
      <c r="X72">
        <v>3</v>
      </c>
      <c r="Y72">
        <v>0</v>
      </c>
      <c r="Z72">
        <v>0</v>
      </c>
      <c r="AA72">
        <v>0</v>
      </c>
      <c r="AB72">
        <v>0</v>
      </c>
      <c r="AC72">
        <v>0</v>
      </c>
      <c r="AD72">
        <v>0</v>
      </c>
      <c r="AE72">
        <v>0</v>
      </c>
      <c r="AF72">
        <v>0</v>
      </c>
      <c r="AG72">
        <v>0</v>
      </c>
      <c r="AH72">
        <f t="shared" si="3"/>
        <v>3</v>
      </c>
      <c r="AI72">
        <f t="shared" si="4"/>
        <v>30</v>
      </c>
      <c r="AJ72">
        <f t="shared" si="5"/>
        <v>1</v>
      </c>
    </row>
    <row r="73" spans="1:36" ht="15">
      <c r="A73" s="177"/>
      <c r="B73">
        <v>72</v>
      </c>
      <c r="C73">
        <v>0</v>
      </c>
      <c r="D73">
        <v>0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  <c r="U73">
        <v>0</v>
      </c>
      <c r="V73">
        <v>0</v>
      </c>
      <c r="W73">
        <v>0</v>
      </c>
      <c r="X73">
        <v>2</v>
      </c>
      <c r="Y73">
        <v>0</v>
      </c>
      <c r="Z73">
        <v>0</v>
      </c>
      <c r="AA73">
        <v>0</v>
      </c>
      <c r="AB73">
        <v>0</v>
      </c>
      <c r="AC73">
        <v>0</v>
      </c>
      <c r="AD73">
        <v>0</v>
      </c>
      <c r="AE73">
        <v>0</v>
      </c>
      <c r="AF73">
        <v>0</v>
      </c>
      <c r="AG73">
        <v>0</v>
      </c>
      <c r="AH73">
        <f t="shared" si="3"/>
        <v>2</v>
      </c>
      <c r="AI73">
        <f t="shared" si="4"/>
        <v>30</v>
      </c>
      <c r="AJ73">
        <f t="shared" si="5"/>
        <v>1</v>
      </c>
    </row>
    <row r="74" spans="1:36" ht="15">
      <c r="A74" s="177"/>
      <c r="B74">
        <v>73</v>
      </c>
      <c r="C74">
        <v>0</v>
      </c>
      <c r="D74">
        <v>0</v>
      </c>
      <c r="E74">
        <v>0</v>
      </c>
      <c r="F74">
        <v>0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v>0</v>
      </c>
      <c r="U74">
        <v>0</v>
      </c>
      <c r="V74">
        <v>0</v>
      </c>
      <c r="W74">
        <v>0</v>
      </c>
      <c r="X74">
        <v>0</v>
      </c>
      <c r="Y74">
        <v>0</v>
      </c>
      <c r="Z74">
        <v>0</v>
      </c>
      <c r="AA74">
        <v>0</v>
      </c>
      <c r="AB74">
        <v>0</v>
      </c>
      <c r="AC74">
        <v>0</v>
      </c>
      <c r="AD74">
        <v>0</v>
      </c>
      <c r="AE74">
        <v>0</v>
      </c>
      <c r="AF74">
        <v>0</v>
      </c>
      <c r="AG74">
        <v>0</v>
      </c>
      <c r="AH74">
        <f t="shared" si="3"/>
        <v>0</v>
      </c>
      <c r="AI74">
        <f t="shared" si="4"/>
        <v>31</v>
      </c>
      <c r="AJ74">
        <f t="shared" si="5"/>
        <v>0</v>
      </c>
    </row>
    <row r="75" spans="1:36" ht="15">
      <c r="A75" s="177"/>
      <c r="B75">
        <v>74</v>
      </c>
      <c r="C75">
        <v>0</v>
      </c>
      <c r="D75">
        <v>0</v>
      </c>
      <c r="E75">
        <v>0</v>
      </c>
      <c r="F75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  <c r="U75">
        <v>0</v>
      </c>
      <c r="V75">
        <v>0</v>
      </c>
      <c r="W75">
        <v>0</v>
      </c>
      <c r="X75">
        <v>0</v>
      </c>
      <c r="Y75">
        <v>0</v>
      </c>
      <c r="Z75">
        <v>0</v>
      </c>
      <c r="AA75">
        <v>0</v>
      </c>
      <c r="AB75">
        <v>0</v>
      </c>
      <c r="AC75">
        <v>0</v>
      </c>
      <c r="AD75">
        <v>0</v>
      </c>
      <c r="AE75">
        <v>0</v>
      </c>
      <c r="AF75">
        <v>0</v>
      </c>
      <c r="AG75">
        <v>0</v>
      </c>
      <c r="AH75">
        <f t="shared" si="3"/>
        <v>0</v>
      </c>
      <c r="AI75">
        <f t="shared" si="4"/>
        <v>31</v>
      </c>
      <c r="AJ75">
        <f t="shared" si="5"/>
        <v>0</v>
      </c>
    </row>
    <row r="76" spans="1:36" ht="15">
      <c r="A76" s="177"/>
      <c r="B76">
        <v>75</v>
      </c>
      <c r="C76">
        <v>0</v>
      </c>
      <c r="D76">
        <v>0</v>
      </c>
      <c r="E76">
        <v>0</v>
      </c>
      <c r="F76">
        <v>0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>
        <v>0</v>
      </c>
      <c r="T76">
        <v>0</v>
      </c>
      <c r="U76">
        <v>0</v>
      </c>
      <c r="V76">
        <v>0</v>
      </c>
      <c r="W76">
        <v>0</v>
      </c>
      <c r="X76">
        <v>0</v>
      </c>
      <c r="Y76">
        <v>0</v>
      </c>
      <c r="Z76">
        <v>0</v>
      </c>
      <c r="AA76">
        <v>0</v>
      </c>
      <c r="AB76">
        <v>0</v>
      </c>
      <c r="AC76">
        <v>0</v>
      </c>
      <c r="AD76">
        <v>0</v>
      </c>
      <c r="AE76">
        <v>0</v>
      </c>
      <c r="AF76">
        <v>0</v>
      </c>
      <c r="AG76">
        <v>0</v>
      </c>
      <c r="AH76">
        <f t="shared" si="3"/>
        <v>0</v>
      </c>
      <c r="AI76">
        <f t="shared" si="4"/>
        <v>31</v>
      </c>
      <c r="AJ76">
        <f t="shared" si="5"/>
        <v>0</v>
      </c>
    </row>
    <row r="77" spans="1:36" ht="15">
      <c r="A77" s="177"/>
      <c r="B77">
        <v>76</v>
      </c>
      <c r="C77">
        <v>0</v>
      </c>
      <c r="D77">
        <v>0</v>
      </c>
      <c r="E77">
        <v>0</v>
      </c>
      <c r="F77">
        <v>0</v>
      </c>
      <c r="G77">
        <v>0</v>
      </c>
      <c r="H77">
        <v>0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  <c r="T77">
        <v>0</v>
      </c>
      <c r="U77">
        <v>0</v>
      </c>
      <c r="V77">
        <v>0</v>
      </c>
      <c r="W77">
        <v>0</v>
      </c>
      <c r="X77">
        <v>0</v>
      </c>
      <c r="Y77">
        <v>0</v>
      </c>
      <c r="Z77">
        <v>0</v>
      </c>
      <c r="AA77">
        <v>0</v>
      </c>
      <c r="AB77">
        <v>0</v>
      </c>
      <c r="AC77">
        <v>0</v>
      </c>
      <c r="AD77">
        <v>0</v>
      </c>
      <c r="AE77">
        <v>0</v>
      </c>
      <c r="AF77">
        <v>0</v>
      </c>
      <c r="AG77">
        <v>0</v>
      </c>
      <c r="AH77">
        <f t="shared" si="3"/>
        <v>0</v>
      </c>
      <c r="AI77">
        <f t="shared" si="4"/>
        <v>31</v>
      </c>
      <c r="AJ77">
        <f t="shared" si="5"/>
        <v>0</v>
      </c>
    </row>
    <row r="78" spans="1:36" ht="15">
      <c r="A78" s="177"/>
      <c r="B78">
        <v>77</v>
      </c>
      <c r="C78">
        <v>0</v>
      </c>
      <c r="D78">
        <v>0</v>
      </c>
      <c r="E78">
        <v>0</v>
      </c>
      <c r="F78">
        <v>0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0</v>
      </c>
      <c r="U78">
        <v>0</v>
      </c>
      <c r="V78">
        <v>0</v>
      </c>
      <c r="W78">
        <v>0</v>
      </c>
      <c r="X78">
        <v>0</v>
      </c>
      <c r="Y78">
        <v>0</v>
      </c>
      <c r="Z78">
        <v>0</v>
      </c>
      <c r="AA78">
        <v>0</v>
      </c>
      <c r="AB78">
        <v>0</v>
      </c>
      <c r="AC78">
        <v>0</v>
      </c>
      <c r="AD78">
        <v>0</v>
      </c>
      <c r="AE78">
        <v>0</v>
      </c>
      <c r="AF78">
        <v>0</v>
      </c>
      <c r="AG78">
        <v>0</v>
      </c>
      <c r="AH78">
        <f t="shared" si="3"/>
        <v>0</v>
      </c>
      <c r="AI78">
        <f t="shared" si="4"/>
        <v>31</v>
      </c>
      <c r="AJ78">
        <f t="shared" si="5"/>
        <v>0</v>
      </c>
    </row>
    <row r="79" spans="1:36" ht="15">
      <c r="A79" s="177"/>
      <c r="B79">
        <v>78</v>
      </c>
      <c r="C79">
        <v>0</v>
      </c>
      <c r="D79">
        <v>0</v>
      </c>
      <c r="E79">
        <v>0</v>
      </c>
      <c r="F79">
        <v>0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  <c r="T79">
        <v>0</v>
      </c>
      <c r="U79">
        <v>0</v>
      </c>
      <c r="V79">
        <v>0</v>
      </c>
      <c r="W79">
        <v>0</v>
      </c>
      <c r="X79">
        <v>2</v>
      </c>
      <c r="Y79">
        <v>0</v>
      </c>
      <c r="Z79">
        <v>0</v>
      </c>
      <c r="AA79">
        <v>0</v>
      </c>
      <c r="AB79">
        <v>0</v>
      </c>
      <c r="AC79">
        <v>0</v>
      </c>
      <c r="AD79">
        <v>0</v>
      </c>
      <c r="AE79">
        <v>0</v>
      </c>
      <c r="AF79">
        <v>0</v>
      </c>
      <c r="AG79">
        <v>0</v>
      </c>
      <c r="AH79">
        <f t="shared" si="3"/>
        <v>2</v>
      </c>
      <c r="AI79">
        <f t="shared" si="4"/>
        <v>30</v>
      </c>
      <c r="AJ79">
        <f t="shared" si="5"/>
        <v>1</v>
      </c>
    </row>
    <row r="80" spans="1:36" ht="15">
      <c r="A80" s="177"/>
      <c r="B80">
        <v>79</v>
      </c>
      <c r="C80">
        <v>1</v>
      </c>
      <c r="D80">
        <v>0</v>
      </c>
      <c r="E80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>
        <v>0</v>
      </c>
      <c r="V80">
        <v>0</v>
      </c>
      <c r="W80">
        <v>0</v>
      </c>
      <c r="X80">
        <v>0</v>
      </c>
      <c r="Y80">
        <v>0</v>
      </c>
      <c r="Z80">
        <v>0</v>
      </c>
      <c r="AA80">
        <v>0</v>
      </c>
      <c r="AB80">
        <v>0</v>
      </c>
      <c r="AC80">
        <v>0</v>
      </c>
      <c r="AD80">
        <v>0</v>
      </c>
      <c r="AE80">
        <v>0</v>
      </c>
      <c r="AF80">
        <v>0</v>
      </c>
      <c r="AG80">
        <v>0</v>
      </c>
      <c r="AH80">
        <f t="shared" si="3"/>
        <v>1</v>
      </c>
      <c r="AI80">
        <f t="shared" si="4"/>
        <v>30</v>
      </c>
      <c r="AJ80">
        <f t="shared" si="5"/>
        <v>1</v>
      </c>
    </row>
    <row r="81" spans="1:36" ht="15">
      <c r="A81" s="177"/>
      <c r="B81">
        <v>80</v>
      </c>
      <c r="C81">
        <v>0</v>
      </c>
      <c r="D81">
        <v>0</v>
      </c>
      <c r="E81">
        <v>0</v>
      </c>
      <c r="F81">
        <v>0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0</v>
      </c>
      <c r="S81">
        <v>0</v>
      </c>
      <c r="T81">
        <v>0</v>
      </c>
      <c r="U81">
        <v>0</v>
      </c>
      <c r="V81">
        <v>0</v>
      </c>
      <c r="W81">
        <v>0</v>
      </c>
      <c r="X81">
        <v>3</v>
      </c>
      <c r="Y81">
        <v>0</v>
      </c>
      <c r="Z81">
        <v>0</v>
      </c>
      <c r="AA81">
        <v>0</v>
      </c>
      <c r="AB81">
        <v>0</v>
      </c>
      <c r="AC81">
        <v>0</v>
      </c>
      <c r="AD81">
        <v>0</v>
      </c>
      <c r="AE81">
        <v>0</v>
      </c>
      <c r="AF81">
        <v>0</v>
      </c>
      <c r="AG81">
        <v>0</v>
      </c>
      <c r="AH81">
        <f t="shared" si="3"/>
        <v>3</v>
      </c>
      <c r="AI81">
        <f t="shared" si="4"/>
        <v>30</v>
      </c>
      <c r="AJ81">
        <f t="shared" si="5"/>
        <v>1</v>
      </c>
    </row>
    <row r="82" spans="1:36" s="108" customFormat="1" ht="15">
      <c r="A82" s="124"/>
      <c r="C82" s="108">
        <f>SUM(C2:C81)</f>
        <v>1</v>
      </c>
      <c r="D82" s="108">
        <f aca="true" t="shared" si="6" ref="D82:AF82">SUM(D2:D81)</f>
        <v>1</v>
      </c>
      <c r="E82" s="108">
        <f t="shared" si="6"/>
        <v>6</v>
      </c>
      <c r="F82" s="108">
        <f t="shared" si="6"/>
        <v>0</v>
      </c>
      <c r="G82" s="108">
        <f t="shared" si="6"/>
        <v>4</v>
      </c>
      <c r="H82" s="108">
        <f t="shared" si="6"/>
        <v>0</v>
      </c>
      <c r="I82" s="108">
        <f t="shared" si="6"/>
        <v>7</v>
      </c>
      <c r="J82" s="108">
        <f t="shared" si="6"/>
        <v>0</v>
      </c>
      <c r="K82" s="108">
        <f t="shared" si="6"/>
        <v>10</v>
      </c>
      <c r="L82" s="108">
        <f t="shared" si="6"/>
        <v>1</v>
      </c>
      <c r="M82" s="108">
        <f t="shared" si="6"/>
        <v>43</v>
      </c>
      <c r="N82" s="108">
        <f t="shared" si="6"/>
        <v>17</v>
      </c>
      <c r="O82" s="108">
        <f t="shared" si="6"/>
        <v>34</v>
      </c>
      <c r="P82" s="108">
        <f t="shared" si="6"/>
        <v>1</v>
      </c>
      <c r="Q82" s="108">
        <f t="shared" si="6"/>
        <v>0</v>
      </c>
      <c r="R82" s="108">
        <f t="shared" si="6"/>
        <v>0</v>
      </c>
      <c r="S82" s="108">
        <f t="shared" si="6"/>
        <v>0</v>
      </c>
      <c r="T82" s="108">
        <f t="shared" si="6"/>
        <v>0</v>
      </c>
      <c r="U82" s="108">
        <f t="shared" si="6"/>
        <v>0</v>
      </c>
      <c r="V82" s="108">
        <f t="shared" si="6"/>
        <v>0</v>
      </c>
      <c r="W82" s="108">
        <f t="shared" si="6"/>
        <v>0</v>
      </c>
      <c r="X82" s="108">
        <f t="shared" si="6"/>
        <v>26</v>
      </c>
      <c r="Y82" s="108">
        <f t="shared" si="6"/>
        <v>4</v>
      </c>
      <c r="Z82" s="108">
        <f t="shared" si="6"/>
        <v>2</v>
      </c>
      <c r="AA82" s="108">
        <f t="shared" si="6"/>
        <v>0</v>
      </c>
      <c r="AB82" s="108">
        <f t="shared" si="6"/>
        <v>0</v>
      </c>
      <c r="AC82" s="108">
        <f t="shared" si="6"/>
        <v>1</v>
      </c>
      <c r="AD82" s="108">
        <f t="shared" si="6"/>
        <v>1</v>
      </c>
      <c r="AE82" s="108">
        <f t="shared" si="6"/>
        <v>3</v>
      </c>
      <c r="AF82" s="108">
        <f t="shared" si="6"/>
        <v>7</v>
      </c>
      <c r="AG82" s="108">
        <f>SUM(AG3:AG81)</f>
        <v>41</v>
      </c>
      <c r="AH82" s="108">
        <f t="shared" si="3"/>
        <v>210</v>
      </c>
      <c r="AI82" s="108">
        <f t="shared" si="4"/>
        <v>12</v>
      </c>
      <c r="AJ82" s="108">
        <f t="shared" si="5"/>
        <v>19</v>
      </c>
    </row>
    <row r="83" spans="1:36" ht="15">
      <c r="A83" s="177">
        <v>2</v>
      </c>
      <c r="B83">
        <v>1</v>
      </c>
      <c r="C83">
        <v>0</v>
      </c>
      <c r="D83">
        <v>0</v>
      </c>
      <c r="E83">
        <v>0</v>
      </c>
      <c r="F83">
        <v>0</v>
      </c>
      <c r="G83">
        <v>0</v>
      </c>
      <c r="H83">
        <v>0</v>
      </c>
      <c r="I83">
        <v>0</v>
      </c>
      <c r="J83">
        <v>0</v>
      </c>
      <c r="K83">
        <v>0</v>
      </c>
      <c r="L83">
        <v>0</v>
      </c>
      <c r="M83">
        <v>0</v>
      </c>
      <c r="N83">
        <v>0</v>
      </c>
      <c r="O83">
        <v>2</v>
      </c>
      <c r="P83">
        <v>1</v>
      </c>
      <c r="Q83">
        <v>0</v>
      </c>
      <c r="R83">
        <v>0</v>
      </c>
      <c r="S83">
        <v>0</v>
      </c>
      <c r="T83">
        <v>0</v>
      </c>
      <c r="U83">
        <v>0</v>
      </c>
      <c r="V83">
        <v>0</v>
      </c>
      <c r="W83">
        <v>0</v>
      </c>
      <c r="X83">
        <v>0</v>
      </c>
      <c r="Y83">
        <v>0</v>
      </c>
      <c r="Z83">
        <v>0</v>
      </c>
      <c r="AA83">
        <v>0</v>
      </c>
      <c r="AB83">
        <v>0</v>
      </c>
      <c r="AC83">
        <v>0</v>
      </c>
      <c r="AD83">
        <v>0</v>
      </c>
      <c r="AE83">
        <v>0</v>
      </c>
      <c r="AF83">
        <v>0</v>
      </c>
      <c r="AG83">
        <v>0</v>
      </c>
      <c r="AH83">
        <f t="shared" si="3"/>
        <v>3</v>
      </c>
      <c r="AI83">
        <f t="shared" si="4"/>
        <v>29</v>
      </c>
      <c r="AJ83">
        <f t="shared" si="5"/>
        <v>2</v>
      </c>
    </row>
    <row r="84" spans="1:36" ht="15">
      <c r="A84" s="177"/>
      <c r="B84">
        <v>2</v>
      </c>
      <c r="C84">
        <v>0</v>
      </c>
      <c r="D84">
        <v>0</v>
      </c>
      <c r="E84">
        <v>0</v>
      </c>
      <c r="F84">
        <v>0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0</v>
      </c>
      <c r="T84">
        <v>0</v>
      </c>
      <c r="U84">
        <v>0</v>
      </c>
      <c r="V84">
        <v>0</v>
      </c>
      <c r="W84">
        <v>0</v>
      </c>
      <c r="X84">
        <v>0</v>
      </c>
      <c r="Y84">
        <v>0</v>
      </c>
      <c r="Z84">
        <v>0</v>
      </c>
      <c r="AA84">
        <v>0</v>
      </c>
      <c r="AB84">
        <v>0</v>
      </c>
      <c r="AC84">
        <v>0</v>
      </c>
      <c r="AD84">
        <v>0</v>
      </c>
      <c r="AE84">
        <v>0</v>
      </c>
      <c r="AF84">
        <v>0</v>
      </c>
      <c r="AG84">
        <v>0</v>
      </c>
      <c r="AH84">
        <f t="shared" si="3"/>
        <v>0</v>
      </c>
      <c r="AI84">
        <f t="shared" si="4"/>
        <v>31</v>
      </c>
      <c r="AJ84">
        <f t="shared" si="5"/>
        <v>0</v>
      </c>
    </row>
    <row r="85" spans="1:36" ht="15">
      <c r="A85" s="177"/>
      <c r="B85">
        <v>3</v>
      </c>
      <c r="C85">
        <v>0</v>
      </c>
      <c r="D85">
        <v>0</v>
      </c>
      <c r="E85">
        <v>0</v>
      </c>
      <c r="F85">
        <v>0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S85">
        <v>0</v>
      </c>
      <c r="T85">
        <v>0</v>
      </c>
      <c r="U85">
        <v>0</v>
      </c>
      <c r="V85">
        <v>0</v>
      </c>
      <c r="W85">
        <v>0</v>
      </c>
      <c r="X85">
        <v>0</v>
      </c>
      <c r="Y85">
        <v>0</v>
      </c>
      <c r="Z85">
        <v>0</v>
      </c>
      <c r="AA85">
        <v>0</v>
      </c>
      <c r="AB85">
        <v>0</v>
      </c>
      <c r="AC85">
        <v>0</v>
      </c>
      <c r="AD85">
        <v>0</v>
      </c>
      <c r="AE85">
        <v>0</v>
      </c>
      <c r="AF85">
        <v>0</v>
      </c>
      <c r="AG85">
        <v>0</v>
      </c>
      <c r="AH85">
        <f t="shared" si="3"/>
        <v>0</v>
      </c>
      <c r="AI85">
        <f t="shared" si="4"/>
        <v>31</v>
      </c>
      <c r="AJ85">
        <f t="shared" si="5"/>
        <v>0</v>
      </c>
    </row>
    <row r="86" spans="1:36" ht="15">
      <c r="A86" s="177"/>
      <c r="B86">
        <v>4</v>
      </c>
      <c r="C86">
        <v>0</v>
      </c>
      <c r="D86">
        <v>0</v>
      </c>
      <c r="E86">
        <v>0</v>
      </c>
      <c r="F86">
        <v>0</v>
      </c>
      <c r="G86">
        <v>0</v>
      </c>
      <c r="H86">
        <v>0</v>
      </c>
      <c r="I86">
        <v>0</v>
      </c>
      <c r="J86">
        <v>0</v>
      </c>
      <c r="K86">
        <v>0</v>
      </c>
      <c r="L86">
        <v>0</v>
      </c>
      <c r="M86">
        <v>2</v>
      </c>
      <c r="N86">
        <v>0</v>
      </c>
      <c r="O86">
        <v>1</v>
      </c>
      <c r="P86">
        <v>0</v>
      </c>
      <c r="Q86">
        <v>0</v>
      </c>
      <c r="R86">
        <v>0</v>
      </c>
      <c r="S86">
        <v>0</v>
      </c>
      <c r="T86">
        <v>0</v>
      </c>
      <c r="U86">
        <v>0</v>
      </c>
      <c r="V86">
        <v>0</v>
      </c>
      <c r="W86">
        <v>0</v>
      </c>
      <c r="X86">
        <v>0</v>
      </c>
      <c r="Y86">
        <v>0</v>
      </c>
      <c r="Z86">
        <v>0</v>
      </c>
      <c r="AA86">
        <v>0</v>
      </c>
      <c r="AB86">
        <v>0</v>
      </c>
      <c r="AC86">
        <v>0</v>
      </c>
      <c r="AD86">
        <v>0</v>
      </c>
      <c r="AE86">
        <v>0</v>
      </c>
      <c r="AF86">
        <v>0</v>
      </c>
      <c r="AG86">
        <v>0</v>
      </c>
      <c r="AH86">
        <f t="shared" si="3"/>
        <v>3</v>
      </c>
      <c r="AI86">
        <f t="shared" si="4"/>
        <v>29</v>
      </c>
      <c r="AJ86">
        <f t="shared" si="5"/>
        <v>2</v>
      </c>
    </row>
    <row r="87" spans="1:36" ht="15">
      <c r="A87" s="177"/>
      <c r="B87">
        <v>5</v>
      </c>
      <c r="C87">
        <v>0</v>
      </c>
      <c r="D87">
        <v>0</v>
      </c>
      <c r="E87">
        <v>0</v>
      </c>
      <c r="F87">
        <v>0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0</v>
      </c>
      <c r="T87">
        <v>0</v>
      </c>
      <c r="U87">
        <v>0</v>
      </c>
      <c r="V87">
        <v>0</v>
      </c>
      <c r="W87">
        <v>0</v>
      </c>
      <c r="X87">
        <v>0</v>
      </c>
      <c r="Y87">
        <v>0</v>
      </c>
      <c r="Z87">
        <v>0</v>
      </c>
      <c r="AA87">
        <v>0</v>
      </c>
      <c r="AB87">
        <v>0</v>
      </c>
      <c r="AC87">
        <v>0</v>
      </c>
      <c r="AD87">
        <v>0</v>
      </c>
      <c r="AE87">
        <v>0</v>
      </c>
      <c r="AF87">
        <v>0</v>
      </c>
      <c r="AG87">
        <v>0</v>
      </c>
      <c r="AH87">
        <f t="shared" si="3"/>
        <v>0</v>
      </c>
      <c r="AI87">
        <f t="shared" si="4"/>
        <v>31</v>
      </c>
      <c r="AJ87">
        <f t="shared" si="5"/>
        <v>0</v>
      </c>
    </row>
    <row r="88" spans="1:36" ht="15">
      <c r="A88" s="177"/>
      <c r="B88">
        <v>6</v>
      </c>
      <c r="C88">
        <v>0</v>
      </c>
      <c r="D88">
        <v>0</v>
      </c>
      <c r="E88">
        <v>0</v>
      </c>
      <c r="F88">
        <v>0</v>
      </c>
      <c r="G88">
        <v>0</v>
      </c>
      <c r="H88">
        <v>0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0</v>
      </c>
      <c r="T88">
        <v>0</v>
      </c>
      <c r="U88">
        <v>0</v>
      </c>
      <c r="V88">
        <v>0</v>
      </c>
      <c r="W88">
        <v>0</v>
      </c>
      <c r="X88">
        <v>0</v>
      </c>
      <c r="Y88">
        <v>0</v>
      </c>
      <c r="Z88">
        <v>0</v>
      </c>
      <c r="AA88">
        <v>0</v>
      </c>
      <c r="AB88">
        <v>0</v>
      </c>
      <c r="AC88">
        <v>0</v>
      </c>
      <c r="AD88">
        <v>0</v>
      </c>
      <c r="AE88">
        <v>0</v>
      </c>
      <c r="AF88">
        <v>0</v>
      </c>
      <c r="AG88">
        <v>0</v>
      </c>
      <c r="AH88">
        <f t="shared" si="3"/>
        <v>0</v>
      </c>
      <c r="AI88">
        <f t="shared" si="4"/>
        <v>31</v>
      </c>
      <c r="AJ88">
        <f t="shared" si="5"/>
        <v>0</v>
      </c>
    </row>
    <row r="89" spans="1:36" ht="15">
      <c r="A89" s="177"/>
      <c r="B89" s="121">
        <v>7</v>
      </c>
      <c r="C89">
        <v>0</v>
      </c>
      <c r="D89">
        <v>0</v>
      </c>
      <c r="E89">
        <v>0</v>
      </c>
      <c r="F89">
        <v>0</v>
      </c>
      <c r="G89">
        <v>0</v>
      </c>
      <c r="H89">
        <v>0</v>
      </c>
      <c r="I89">
        <v>0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2</v>
      </c>
      <c r="T89">
        <v>0</v>
      </c>
      <c r="U89">
        <v>0</v>
      </c>
      <c r="V89">
        <v>0</v>
      </c>
      <c r="W89">
        <v>0</v>
      </c>
      <c r="X89">
        <v>1</v>
      </c>
      <c r="Y89">
        <v>0</v>
      </c>
      <c r="Z89">
        <v>0</v>
      </c>
      <c r="AA89">
        <v>0</v>
      </c>
      <c r="AB89">
        <v>0</v>
      </c>
      <c r="AC89">
        <v>0</v>
      </c>
      <c r="AD89">
        <v>0</v>
      </c>
      <c r="AE89">
        <v>0</v>
      </c>
      <c r="AF89">
        <v>0</v>
      </c>
      <c r="AG89">
        <v>0</v>
      </c>
      <c r="AH89">
        <f t="shared" si="3"/>
        <v>3</v>
      </c>
      <c r="AI89">
        <f t="shared" si="4"/>
        <v>29</v>
      </c>
      <c r="AJ89">
        <f t="shared" si="5"/>
        <v>2</v>
      </c>
    </row>
    <row r="90" spans="1:36" ht="15">
      <c r="A90" s="177"/>
      <c r="B90">
        <v>8</v>
      </c>
      <c r="C90">
        <v>0</v>
      </c>
      <c r="D90">
        <v>0</v>
      </c>
      <c r="E90">
        <v>0</v>
      </c>
      <c r="F90">
        <v>0</v>
      </c>
      <c r="G90">
        <v>0</v>
      </c>
      <c r="H90">
        <v>0</v>
      </c>
      <c r="I90">
        <v>2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0</v>
      </c>
      <c r="T90">
        <v>0</v>
      </c>
      <c r="U90">
        <v>0</v>
      </c>
      <c r="V90">
        <v>0</v>
      </c>
      <c r="W90">
        <v>0</v>
      </c>
      <c r="X90">
        <v>0</v>
      </c>
      <c r="Y90">
        <v>0</v>
      </c>
      <c r="Z90">
        <v>0</v>
      </c>
      <c r="AA90">
        <v>0</v>
      </c>
      <c r="AB90">
        <v>0</v>
      </c>
      <c r="AC90">
        <v>0</v>
      </c>
      <c r="AD90">
        <v>0</v>
      </c>
      <c r="AE90">
        <v>0</v>
      </c>
      <c r="AF90">
        <v>0</v>
      </c>
      <c r="AG90">
        <v>0</v>
      </c>
      <c r="AH90">
        <f t="shared" si="3"/>
        <v>2</v>
      </c>
      <c r="AI90">
        <f t="shared" si="4"/>
        <v>30</v>
      </c>
      <c r="AJ90">
        <f t="shared" si="5"/>
        <v>1</v>
      </c>
    </row>
    <row r="91" spans="1:36" ht="15">
      <c r="A91" s="177"/>
      <c r="B91">
        <v>9</v>
      </c>
      <c r="C91">
        <v>0</v>
      </c>
      <c r="D91">
        <v>0</v>
      </c>
      <c r="E91">
        <v>0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T91">
        <v>0</v>
      </c>
      <c r="U91">
        <v>0</v>
      </c>
      <c r="V91">
        <v>0</v>
      </c>
      <c r="W91">
        <v>0</v>
      </c>
      <c r="X91">
        <v>0</v>
      </c>
      <c r="Y91">
        <v>0</v>
      </c>
      <c r="Z91">
        <v>0</v>
      </c>
      <c r="AA91">
        <v>0</v>
      </c>
      <c r="AB91">
        <v>0</v>
      </c>
      <c r="AC91">
        <v>0</v>
      </c>
      <c r="AD91">
        <v>0</v>
      </c>
      <c r="AE91">
        <v>0</v>
      </c>
      <c r="AF91">
        <v>0</v>
      </c>
      <c r="AG91">
        <v>0</v>
      </c>
      <c r="AH91">
        <f t="shared" si="3"/>
        <v>0</v>
      </c>
      <c r="AI91">
        <f t="shared" si="4"/>
        <v>31</v>
      </c>
      <c r="AJ91">
        <f t="shared" si="5"/>
        <v>0</v>
      </c>
    </row>
    <row r="92" spans="1:36" ht="15">
      <c r="A92" s="177"/>
      <c r="B92">
        <v>10</v>
      </c>
      <c r="C92">
        <v>0</v>
      </c>
      <c r="D92">
        <v>0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0</v>
      </c>
      <c r="T92">
        <v>0</v>
      </c>
      <c r="U92">
        <v>0</v>
      </c>
      <c r="V92">
        <v>0</v>
      </c>
      <c r="W92">
        <v>0</v>
      </c>
      <c r="X92">
        <v>0</v>
      </c>
      <c r="Y92">
        <v>0</v>
      </c>
      <c r="Z92">
        <v>0</v>
      </c>
      <c r="AA92">
        <v>0</v>
      </c>
      <c r="AB92">
        <v>0</v>
      </c>
      <c r="AC92">
        <v>0</v>
      </c>
      <c r="AD92">
        <v>0</v>
      </c>
      <c r="AE92">
        <v>0</v>
      </c>
      <c r="AF92">
        <v>0</v>
      </c>
      <c r="AG92">
        <v>0</v>
      </c>
      <c r="AH92">
        <f t="shared" si="3"/>
        <v>0</v>
      </c>
      <c r="AI92">
        <f t="shared" si="4"/>
        <v>31</v>
      </c>
      <c r="AJ92">
        <f t="shared" si="5"/>
        <v>0</v>
      </c>
    </row>
    <row r="93" spans="1:36" ht="15">
      <c r="A93" s="177"/>
      <c r="B93">
        <v>11</v>
      </c>
      <c r="C93">
        <v>0</v>
      </c>
      <c r="D93">
        <v>0</v>
      </c>
      <c r="E93">
        <v>0</v>
      </c>
      <c r="F93">
        <v>0</v>
      </c>
      <c r="G93">
        <v>0</v>
      </c>
      <c r="H93">
        <v>0</v>
      </c>
      <c r="I93">
        <v>0</v>
      </c>
      <c r="J93">
        <v>0</v>
      </c>
      <c r="K93">
        <v>0</v>
      </c>
      <c r="L93">
        <v>0</v>
      </c>
      <c r="M93">
        <v>0</v>
      </c>
      <c r="N93">
        <v>0</v>
      </c>
      <c r="O93">
        <v>0</v>
      </c>
      <c r="P93">
        <v>0</v>
      </c>
      <c r="Q93">
        <v>0</v>
      </c>
      <c r="R93">
        <v>0</v>
      </c>
      <c r="S93">
        <v>0</v>
      </c>
      <c r="T93">
        <v>0</v>
      </c>
      <c r="U93">
        <v>0</v>
      </c>
      <c r="V93">
        <v>0</v>
      </c>
      <c r="W93">
        <v>0</v>
      </c>
      <c r="X93">
        <v>0</v>
      </c>
      <c r="Y93">
        <v>0</v>
      </c>
      <c r="Z93">
        <v>0</v>
      </c>
      <c r="AA93">
        <v>0</v>
      </c>
      <c r="AB93">
        <v>0</v>
      </c>
      <c r="AC93">
        <v>0</v>
      </c>
      <c r="AD93">
        <v>0</v>
      </c>
      <c r="AE93">
        <v>0</v>
      </c>
      <c r="AF93">
        <v>0</v>
      </c>
      <c r="AG93">
        <v>0</v>
      </c>
      <c r="AH93">
        <f t="shared" si="3"/>
        <v>0</v>
      </c>
      <c r="AI93">
        <f t="shared" si="4"/>
        <v>31</v>
      </c>
      <c r="AJ93">
        <f t="shared" si="5"/>
        <v>0</v>
      </c>
    </row>
    <row r="94" spans="1:36" ht="15">
      <c r="A94" s="177"/>
      <c r="B94">
        <v>12</v>
      </c>
      <c r="C94">
        <v>0</v>
      </c>
      <c r="D94">
        <v>0</v>
      </c>
      <c r="E94">
        <v>0</v>
      </c>
      <c r="F94">
        <v>0</v>
      </c>
      <c r="G94">
        <v>0</v>
      </c>
      <c r="H94">
        <v>0</v>
      </c>
      <c r="I94">
        <v>0</v>
      </c>
      <c r="J94">
        <v>0</v>
      </c>
      <c r="K94">
        <v>0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R94">
        <v>0</v>
      </c>
      <c r="S94">
        <v>0</v>
      </c>
      <c r="T94">
        <v>0</v>
      </c>
      <c r="U94">
        <v>0</v>
      </c>
      <c r="V94">
        <v>0</v>
      </c>
      <c r="W94">
        <v>0</v>
      </c>
      <c r="X94">
        <v>0</v>
      </c>
      <c r="Y94">
        <v>0</v>
      </c>
      <c r="Z94">
        <v>0</v>
      </c>
      <c r="AA94">
        <v>0</v>
      </c>
      <c r="AB94">
        <v>0</v>
      </c>
      <c r="AC94">
        <v>0</v>
      </c>
      <c r="AD94">
        <v>0</v>
      </c>
      <c r="AE94">
        <v>0</v>
      </c>
      <c r="AF94">
        <v>0</v>
      </c>
      <c r="AG94">
        <v>0</v>
      </c>
      <c r="AH94">
        <f t="shared" si="3"/>
        <v>0</v>
      </c>
      <c r="AI94">
        <f t="shared" si="4"/>
        <v>31</v>
      </c>
      <c r="AJ94">
        <f t="shared" si="5"/>
        <v>0</v>
      </c>
    </row>
    <row r="95" spans="1:36" ht="15">
      <c r="A95" s="177"/>
      <c r="B95">
        <v>13</v>
      </c>
      <c r="C95">
        <v>0</v>
      </c>
      <c r="D95">
        <v>0</v>
      </c>
      <c r="E95">
        <v>0</v>
      </c>
      <c r="F95">
        <v>0</v>
      </c>
      <c r="G95">
        <v>0</v>
      </c>
      <c r="H95">
        <v>0</v>
      </c>
      <c r="I95">
        <v>0</v>
      </c>
      <c r="J95">
        <v>0</v>
      </c>
      <c r="K95">
        <v>0</v>
      </c>
      <c r="L95">
        <v>0</v>
      </c>
      <c r="M95">
        <v>0</v>
      </c>
      <c r="N95">
        <v>0</v>
      </c>
      <c r="O95">
        <v>0</v>
      </c>
      <c r="P95">
        <v>0</v>
      </c>
      <c r="Q95">
        <v>0</v>
      </c>
      <c r="R95">
        <v>0</v>
      </c>
      <c r="S95">
        <v>0</v>
      </c>
      <c r="T95">
        <v>0</v>
      </c>
      <c r="U95">
        <v>0</v>
      </c>
      <c r="V95">
        <v>0</v>
      </c>
      <c r="W95">
        <v>0</v>
      </c>
      <c r="X95">
        <v>0</v>
      </c>
      <c r="Y95">
        <v>0</v>
      </c>
      <c r="Z95">
        <v>0</v>
      </c>
      <c r="AA95">
        <v>0</v>
      </c>
      <c r="AB95">
        <v>0</v>
      </c>
      <c r="AC95">
        <v>0</v>
      </c>
      <c r="AD95">
        <v>0</v>
      </c>
      <c r="AE95">
        <v>0</v>
      </c>
      <c r="AF95">
        <v>0</v>
      </c>
      <c r="AG95">
        <v>1</v>
      </c>
      <c r="AH95">
        <f t="shared" si="3"/>
        <v>1</v>
      </c>
      <c r="AI95">
        <f t="shared" si="4"/>
        <v>30</v>
      </c>
      <c r="AJ95">
        <f t="shared" si="5"/>
        <v>1</v>
      </c>
    </row>
    <row r="96" spans="1:36" ht="15">
      <c r="A96" s="177"/>
      <c r="B96">
        <v>14</v>
      </c>
      <c r="C96">
        <v>0</v>
      </c>
      <c r="D96">
        <v>0</v>
      </c>
      <c r="E96">
        <v>0</v>
      </c>
      <c r="F96">
        <v>0</v>
      </c>
      <c r="G96">
        <v>0</v>
      </c>
      <c r="H96">
        <v>0</v>
      </c>
      <c r="I96">
        <v>0</v>
      </c>
      <c r="J96">
        <v>0</v>
      </c>
      <c r="K96">
        <v>0</v>
      </c>
      <c r="L96">
        <v>0</v>
      </c>
      <c r="M96">
        <v>0</v>
      </c>
      <c r="N96">
        <v>0</v>
      </c>
      <c r="O96">
        <v>0</v>
      </c>
      <c r="P96">
        <v>0</v>
      </c>
      <c r="Q96">
        <v>0</v>
      </c>
      <c r="R96">
        <v>0</v>
      </c>
      <c r="S96">
        <v>0</v>
      </c>
      <c r="T96">
        <v>0</v>
      </c>
      <c r="U96">
        <v>0</v>
      </c>
      <c r="V96">
        <v>0</v>
      </c>
      <c r="W96">
        <v>0</v>
      </c>
      <c r="X96">
        <v>0</v>
      </c>
      <c r="Y96">
        <v>0</v>
      </c>
      <c r="Z96">
        <v>0</v>
      </c>
      <c r="AA96">
        <v>0</v>
      </c>
      <c r="AB96">
        <v>0</v>
      </c>
      <c r="AC96">
        <v>0</v>
      </c>
      <c r="AD96">
        <v>0</v>
      </c>
      <c r="AE96">
        <v>0</v>
      </c>
      <c r="AF96">
        <v>0</v>
      </c>
      <c r="AG96">
        <v>0</v>
      </c>
      <c r="AH96">
        <f t="shared" si="3"/>
        <v>0</v>
      </c>
      <c r="AI96">
        <f t="shared" si="4"/>
        <v>31</v>
      </c>
      <c r="AJ96">
        <f t="shared" si="5"/>
        <v>0</v>
      </c>
    </row>
    <row r="97" spans="1:36" ht="15">
      <c r="A97" s="177"/>
      <c r="B97">
        <v>15</v>
      </c>
      <c r="C97">
        <v>0</v>
      </c>
      <c r="D97">
        <v>0</v>
      </c>
      <c r="E97">
        <v>0</v>
      </c>
      <c r="F97">
        <v>0</v>
      </c>
      <c r="G97">
        <v>0</v>
      </c>
      <c r="H97">
        <v>0</v>
      </c>
      <c r="I97">
        <v>0</v>
      </c>
      <c r="J97">
        <v>0</v>
      </c>
      <c r="K97">
        <v>0</v>
      </c>
      <c r="L97">
        <v>0</v>
      </c>
      <c r="M97">
        <v>0</v>
      </c>
      <c r="N97">
        <v>0</v>
      </c>
      <c r="O97">
        <v>0</v>
      </c>
      <c r="P97">
        <v>0</v>
      </c>
      <c r="Q97">
        <v>0</v>
      </c>
      <c r="R97">
        <v>0</v>
      </c>
      <c r="S97">
        <v>0</v>
      </c>
      <c r="T97">
        <v>0</v>
      </c>
      <c r="U97">
        <v>0</v>
      </c>
      <c r="V97">
        <v>0</v>
      </c>
      <c r="W97">
        <v>0</v>
      </c>
      <c r="X97">
        <v>1</v>
      </c>
      <c r="Y97">
        <v>0</v>
      </c>
      <c r="Z97">
        <v>0</v>
      </c>
      <c r="AA97">
        <v>0</v>
      </c>
      <c r="AB97">
        <v>0</v>
      </c>
      <c r="AC97">
        <v>0</v>
      </c>
      <c r="AD97">
        <v>0</v>
      </c>
      <c r="AE97">
        <v>0</v>
      </c>
      <c r="AF97">
        <v>0</v>
      </c>
      <c r="AG97">
        <v>0</v>
      </c>
      <c r="AH97">
        <f t="shared" si="3"/>
        <v>1</v>
      </c>
      <c r="AI97">
        <f t="shared" si="4"/>
        <v>30</v>
      </c>
      <c r="AJ97">
        <f t="shared" si="5"/>
        <v>1</v>
      </c>
    </row>
    <row r="98" spans="1:36" ht="15">
      <c r="A98" s="177"/>
      <c r="B98">
        <v>16</v>
      </c>
      <c r="C98">
        <v>0</v>
      </c>
      <c r="D98">
        <v>0</v>
      </c>
      <c r="E98">
        <v>0</v>
      </c>
      <c r="F98">
        <v>0</v>
      </c>
      <c r="G98">
        <v>0</v>
      </c>
      <c r="H98">
        <v>0</v>
      </c>
      <c r="I98">
        <v>0</v>
      </c>
      <c r="J98">
        <v>0</v>
      </c>
      <c r="K98">
        <v>0</v>
      </c>
      <c r="L98">
        <v>0</v>
      </c>
      <c r="M98">
        <v>0</v>
      </c>
      <c r="N98">
        <v>0</v>
      </c>
      <c r="O98">
        <v>0</v>
      </c>
      <c r="P98">
        <v>0</v>
      </c>
      <c r="Q98">
        <v>0</v>
      </c>
      <c r="R98">
        <v>0</v>
      </c>
      <c r="S98">
        <v>0</v>
      </c>
      <c r="T98">
        <v>0</v>
      </c>
      <c r="U98">
        <v>0</v>
      </c>
      <c r="V98">
        <v>0</v>
      </c>
      <c r="W98">
        <v>0</v>
      </c>
      <c r="X98">
        <v>0</v>
      </c>
      <c r="Y98">
        <v>0</v>
      </c>
      <c r="Z98">
        <v>0</v>
      </c>
      <c r="AA98">
        <v>0</v>
      </c>
      <c r="AB98">
        <v>0</v>
      </c>
      <c r="AC98">
        <v>0</v>
      </c>
      <c r="AD98">
        <v>0</v>
      </c>
      <c r="AE98">
        <v>0</v>
      </c>
      <c r="AF98">
        <v>0</v>
      </c>
      <c r="AG98">
        <v>0</v>
      </c>
      <c r="AH98">
        <f t="shared" si="3"/>
        <v>0</v>
      </c>
      <c r="AI98">
        <f t="shared" si="4"/>
        <v>31</v>
      </c>
      <c r="AJ98">
        <f t="shared" si="5"/>
        <v>0</v>
      </c>
    </row>
    <row r="99" spans="1:36" ht="15">
      <c r="A99" s="177"/>
      <c r="B99">
        <v>17</v>
      </c>
      <c r="C99">
        <v>0</v>
      </c>
      <c r="D99">
        <v>0</v>
      </c>
      <c r="E99">
        <v>0</v>
      </c>
      <c r="F99">
        <v>0</v>
      </c>
      <c r="G99">
        <v>0</v>
      </c>
      <c r="H99">
        <v>0</v>
      </c>
      <c r="I99">
        <v>0</v>
      </c>
      <c r="J99">
        <v>0</v>
      </c>
      <c r="K99">
        <v>0</v>
      </c>
      <c r="L99">
        <v>0</v>
      </c>
      <c r="M99">
        <v>0</v>
      </c>
      <c r="N99">
        <v>0</v>
      </c>
      <c r="O99">
        <v>0</v>
      </c>
      <c r="P99">
        <v>0</v>
      </c>
      <c r="Q99">
        <v>0</v>
      </c>
      <c r="R99">
        <v>0</v>
      </c>
      <c r="S99">
        <v>0</v>
      </c>
      <c r="T99">
        <v>0</v>
      </c>
      <c r="U99">
        <v>0</v>
      </c>
      <c r="V99">
        <v>0</v>
      </c>
      <c r="W99">
        <v>0</v>
      </c>
      <c r="X99">
        <v>0</v>
      </c>
      <c r="Y99">
        <v>1</v>
      </c>
      <c r="Z99">
        <v>0</v>
      </c>
      <c r="AA99">
        <v>0</v>
      </c>
      <c r="AB99">
        <v>0</v>
      </c>
      <c r="AC99">
        <v>0</v>
      </c>
      <c r="AD99">
        <v>0</v>
      </c>
      <c r="AE99">
        <v>0</v>
      </c>
      <c r="AF99">
        <v>0</v>
      </c>
      <c r="AG99">
        <v>0</v>
      </c>
      <c r="AH99">
        <f t="shared" si="3"/>
        <v>1</v>
      </c>
      <c r="AI99">
        <f t="shared" si="4"/>
        <v>30</v>
      </c>
      <c r="AJ99">
        <f t="shared" si="5"/>
        <v>1</v>
      </c>
    </row>
    <row r="100" spans="1:36" ht="15">
      <c r="A100" s="177"/>
      <c r="B100">
        <v>18</v>
      </c>
      <c r="C100">
        <v>0</v>
      </c>
      <c r="D100">
        <v>0</v>
      </c>
      <c r="E100">
        <v>0</v>
      </c>
      <c r="F100">
        <v>0</v>
      </c>
      <c r="G100">
        <v>0</v>
      </c>
      <c r="H100">
        <v>0</v>
      </c>
      <c r="I100">
        <v>0</v>
      </c>
      <c r="J100">
        <v>0</v>
      </c>
      <c r="K100">
        <v>0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0</v>
      </c>
      <c r="T100">
        <v>0</v>
      </c>
      <c r="U100">
        <v>0</v>
      </c>
      <c r="V100">
        <v>0</v>
      </c>
      <c r="W100">
        <v>0</v>
      </c>
      <c r="X100">
        <v>0</v>
      </c>
      <c r="Y100">
        <v>0</v>
      </c>
      <c r="Z100">
        <v>0</v>
      </c>
      <c r="AA100">
        <v>0</v>
      </c>
      <c r="AB100">
        <v>0</v>
      </c>
      <c r="AC100">
        <v>0</v>
      </c>
      <c r="AD100">
        <v>0</v>
      </c>
      <c r="AE100">
        <v>0</v>
      </c>
      <c r="AF100">
        <v>0</v>
      </c>
      <c r="AG100">
        <v>0</v>
      </c>
      <c r="AH100">
        <f t="shared" si="3"/>
        <v>0</v>
      </c>
      <c r="AI100">
        <f t="shared" si="4"/>
        <v>31</v>
      </c>
      <c r="AJ100">
        <f t="shared" si="5"/>
        <v>0</v>
      </c>
    </row>
    <row r="101" spans="1:36" ht="15">
      <c r="A101" s="177"/>
      <c r="B101">
        <v>19</v>
      </c>
      <c r="C101">
        <v>0</v>
      </c>
      <c r="D101">
        <v>0</v>
      </c>
      <c r="E101">
        <v>0</v>
      </c>
      <c r="F101">
        <v>0</v>
      </c>
      <c r="G101">
        <v>0</v>
      </c>
      <c r="H101">
        <v>0</v>
      </c>
      <c r="I101">
        <v>0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0</v>
      </c>
      <c r="R101">
        <v>0</v>
      </c>
      <c r="S101">
        <v>0</v>
      </c>
      <c r="T101">
        <v>0</v>
      </c>
      <c r="U101">
        <v>0</v>
      </c>
      <c r="V101">
        <v>0</v>
      </c>
      <c r="W101">
        <v>0</v>
      </c>
      <c r="X101">
        <v>0</v>
      </c>
      <c r="Y101">
        <v>0</v>
      </c>
      <c r="Z101">
        <v>0</v>
      </c>
      <c r="AA101">
        <v>0</v>
      </c>
      <c r="AB101">
        <v>0</v>
      </c>
      <c r="AC101">
        <v>0</v>
      </c>
      <c r="AD101">
        <v>0</v>
      </c>
      <c r="AE101">
        <v>0</v>
      </c>
      <c r="AF101">
        <v>0</v>
      </c>
      <c r="AG101">
        <v>0</v>
      </c>
      <c r="AH101">
        <f t="shared" si="3"/>
        <v>0</v>
      </c>
      <c r="AI101">
        <f t="shared" si="4"/>
        <v>31</v>
      </c>
      <c r="AJ101">
        <f t="shared" si="5"/>
        <v>0</v>
      </c>
    </row>
    <row r="102" spans="1:36" ht="15">
      <c r="A102" s="177"/>
      <c r="B102">
        <v>20</v>
      </c>
      <c r="C102">
        <v>0</v>
      </c>
      <c r="D102">
        <v>0</v>
      </c>
      <c r="E102">
        <v>0</v>
      </c>
      <c r="F102">
        <v>0</v>
      </c>
      <c r="G102">
        <v>0</v>
      </c>
      <c r="H102">
        <v>0</v>
      </c>
      <c r="I102">
        <v>0</v>
      </c>
      <c r="J102">
        <v>0</v>
      </c>
      <c r="K102">
        <v>0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0</v>
      </c>
      <c r="R102">
        <v>0</v>
      </c>
      <c r="S102">
        <v>0</v>
      </c>
      <c r="T102">
        <v>0</v>
      </c>
      <c r="U102">
        <v>0</v>
      </c>
      <c r="V102">
        <v>0</v>
      </c>
      <c r="W102">
        <v>0</v>
      </c>
      <c r="X102">
        <v>0</v>
      </c>
      <c r="Y102">
        <v>0</v>
      </c>
      <c r="Z102">
        <v>0</v>
      </c>
      <c r="AA102">
        <v>0</v>
      </c>
      <c r="AB102">
        <v>0</v>
      </c>
      <c r="AC102">
        <v>0</v>
      </c>
      <c r="AD102">
        <v>0</v>
      </c>
      <c r="AE102">
        <v>0</v>
      </c>
      <c r="AF102">
        <v>0</v>
      </c>
      <c r="AG102">
        <v>0</v>
      </c>
      <c r="AH102">
        <f t="shared" si="3"/>
        <v>0</v>
      </c>
      <c r="AI102">
        <f t="shared" si="4"/>
        <v>31</v>
      </c>
      <c r="AJ102">
        <f t="shared" si="5"/>
        <v>0</v>
      </c>
    </row>
    <row r="103" spans="1:36" ht="15">
      <c r="A103" s="177"/>
      <c r="B103">
        <v>21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0</v>
      </c>
      <c r="T103">
        <v>0</v>
      </c>
      <c r="U103">
        <v>0</v>
      </c>
      <c r="V103">
        <v>0</v>
      </c>
      <c r="W103">
        <v>0</v>
      </c>
      <c r="X103">
        <v>0</v>
      </c>
      <c r="Y103">
        <v>0</v>
      </c>
      <c r="Z103">
        <v>0</v>
      </c>
      <c r="AA103">
        <v>0</v>
      </c>
      <c r="AB103">
        <v>0</v>
      </c>
      <c r="AC103">
        <v>0</v>
      </c>
      <c r="AD103">
        <v>0</v>
      </c>
      <c r="AE103">
        <v>0</v>
      </c>
      <c r="AF103">
        <v>0</v>
      </c>
      <c r="AG103">
        <v>0</v>
      </c>
      <c r="AH103">
        <f t="shared" si="3"/>
        <v>0</v>
      </c>
      <c r="AI103">
        <f t="shared" si="4"/>
        <v>31</v>
      </c>
      <c r="AJ103">
        <f t="shared" si="5"/>
        <v>0</v>
      </c>
    </row>
    <row r="104" spans="1:36" ht="15">
      <c r="A104" s="177"/>
      <c r="B104">
        <v>22</v>
      </c>
      <c r="C104">
        <v>0</v>
      </c>
      <c r="D104">
        <v>0</v>
      </c>
      <c r="E104">
        <v>0</v>
      </c>
      <c r="F104">
        <v>0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0</v>
      </c>
      <c r="P104">
        <v>0</v>
      </c>
      <c r="Q104">
        <v>0</v>
      </c>
      <c r="R104">
        <v>0</v>
      </c>
      <c r="S104">
        <v>0</v>
      </c>
      <c r="T104">
        <v>0</v>
      </c>
      <c r="U104">
        <v>0</v>
      </c>
      <c r="V104">
        <v>0</v>
      </c>
      <c r="W104">
        <v>0</v>
      </c>
      <c r="X104">
        <v>0</v>
      </c>
      <c r="Y104">
        <v>0</v>
      </c>
      <c r="Z104">
        <v>0</v>
      </c>
      <c r="AA104">
        <v>0</v>
      </c>
      <c r="AB104">
        <v>0</v>
      </c>
      <c r="AC104">
        <v>0</v>
      </c>
      <c r="AD104">
        <v>0</v>
      </c>
      <c r="AE104">
        <v>0</v>
      </c>
      <c r="AF104">
        <v>0</v>
      </c>
      <c r="AG104">
        <v>0</v>
      </c>
      <c r="AH104">
        <f t="shared" si="3"/>
        <v>0</v>
      </c>
      <c r="AI104">
        <f t="shared" si="4"/>
        <v>31</v>
      </c>
      <c r="AJ104">
        <f t="shared" si="5"/>
        <v>0</v>
      </c>
    </row>
    <row r="105" spans="1:36" ht="15">
      <c r="A105" s="177"/>
      <c r="B105">
        <v>23</v>
      </c>
      <c r="C105">
        <v>0</v>
      </c>
      <c r="D105">
        <v>0</v>
      </c>
      <c r="E105">
        <v>0</v>
      </c>
      <c r="F105">
        <v>0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2</v>
      </c>
      <c r="N105">
        <v>0</v>
      </c>
      <c r="O105">
        <v>0</v>
      </c>
      <c r="P105">
        <v>0</v>
      </c>
      <c r="Q105">
        <v>0</v>
      </c>
      <c r="R105">
        <v>0</v>
      </c>
      <c r="S105">
        <v>0</v>
      </c>
      <c r="T105">
        <v>0</v>
      </c>
      <c r="U105">
        <v>0</v>
      </c>
      <c r="V105">
        <v>0</v>
      </c>
      <c r="W105">
        <v>0</v>
      </c>
      <c r="X105">
        <v>0</v>
      </c>
      <c r="Y105">
        <v>0</v>
      </c>
      <c r="Z105">
        <v>0</v>
      </c>
      <c r="AA105">
        <v>0</v>
      </c>
      <c r="AB105">
        <v>0</v>
      </c>
      <c r="AC105">
        <v>0</v>
      </c>
      <c r="AD105">
        <v>0</v>
      </c>
      <c r="AE105">
        <v>0</v>
      </c>
      <c r="AF105">
        <v>0</v>
      </c>
      <c r="AG105">
        <v>0</v>
      </c>
      <c r="AH105">
        <f t="shared" si="3"/>
        <v>2</v>
      </c>
      <c r="AI105">
        <f t="shared" si="4"/>
        <v>30</v>
      </c>
      <c r="AJ105">
        <f t="shared" si="5"/>
        <v>1</v>
      </c>
    </row>
    <row r="106" spans="1:36" ht="15">
      <c r="A106" s="177"/>
      <c r="B106">
        <v>24</v>
      </c>
      <c r="C106">
        <v>0</v>
      </c>
      <c r="D106">
        <v>0</v>
      </c>
      <c r="E106">
        <v>0</v>
      </c>
      <c r="F106">
        <v>0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0</v>
      </c>
      <c r="O106">
        <v>0</v>
      </c>
      <c r="P106">
        <v>0</v>
      </c>
      <c r="Q106">
        <v>0</v>
      </c>
      <c r="R106">
        <v>0</v>
      </c>
      <c r="S106">
        <v>0</v>
      </c>
      <c r="T106">
        <v>0</v>
      </c>
      <c r="U106">
        <v>0</v>
      </c>
      <c r="V106">
        <v>0</v>
      </c>
      <c r="W106">
        <v>0</v>
      </c>
      <c r="X106">
        <v>0</v>
      </c>
      <c r="Y106">
        <v>0</v>
      </c>
      <c r="Z106">
        <v>0</v>
      </c>
      <c r="AA106">
        <v>0</v>
      </c>
      <c r="AB106">
        <v>0</v>
      </c>
      <c r="AC106">
        <v>0</v>
      </c>
      <c r="AD106">
        <v>0</v>
      </c>
      <c r="AE106">
        <v>0</v>
      </c>
      <c r="AF106">
        <v>0</v>
      </c>
      <c r="AG106">
        <v>0</v>
      </c>
      <c r="AH106">
        <f t="shared" si="3"/>
        <v>0</v>
      </c>
      <c r="AI106">
        <f t="shared" si="4"/>
        <v>31</v>
      </c>
      <c r="AJ106">
        <f t="shared" si="5"/>
        <v>0</v>
      </c>
    </row>
    <row r="107" spans="1:36" ht="15">
      <c r="A107" s="177"/>
      <c r="B107">
        <v>25</v>
      </c>
      <c r="C107">
        <v>0</v>
      </c>
      <c r="D107">
        <v>0</v>
      </c>
      <c r="E107">
        <v>0</v>
      </c>
      <c r="F107">
        <v>0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0</v>
      </c>
      <c r="N107">
        <v>0</v>
      </c>
      <c r="O107">
        <v>3</v>
      </c>
      <c r="P107">
        <v>0</v>
      </c>
      <c r="Q107">
        <v>0</v>
      </c>
      <c r="R107">
        <v>0</v>
      </c>
      <c r="S107">
        <v>0</v>
      </c>
      <c r="T107">
        <v>0</v>
      </c>
      <c r="U107">
        <v>0</v>
      </c>
      <c r="V107">
        <v>0</v>
      </c>
      <c r="W107">
        <v>0</v>
      </c>
      <c r="X107">
        <v>0</v>
      </c>
      <c r="Y107">
        <v>0</v>
      </c>
      <c r="Z107">
        <v>0</v>
      </c>
      <c r="AA107">
        <v>0</v>
      </c>
      <c r="AB107">
        <v>0</v>
      </c>
      <c r="AC107">
        <v>0</v>
      </c>
      <c r="AD107">
        <v>0</v>
      </c>
      <c r="AE107">
        <v>0</v>
      </c>
      <c r="AF107">
        <v>0</v>
      </c>
      <c r="AG107">
        <v>0</v>
      </c>
      <c r="AH107">
        <f t="shared" si="3"/>
        <v>3</v>
      </c>
      <c r="AI107">
        <f t="shared" si="4"/>
        <v>30</v>
      </c>
      <c r="AJ107">
        <f t="shared" si="5"/>
        <v>1</v>
      </c>
    </row>
    <row r="108" spans="1:36" ht="15">
      <c r="A108" s="177"/>
      <c r="B108">
        <v>26</v>
      </c>
      <c r="C108">
        <v>0</v>
      </c>
      <c r="D108">
        <v>0</v>
      </c>
      <c r="E108">
        <v>0</v>
      </c>
      <c r="F108">
        <v>0</v>
      </c>
      <c r="G108">
        <v>0</v>
      </c>
      <c r="H108">
        <v>0</v>
      </c>
      <c r="I108">
        <v>0</v>
      </c>
      <c r="J108">
        <v>4</v>
      </c>
      <c r="K108">
        <v>0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  <c r="S108">
        <v>0</v>
      </c>
      <c r="T108">
        <v>0</v>
      </c>
      <c r="U108">
        <v>0</v>
      </c>
      <c r="V108">
        <v>0</v>
      </c>
      <c r="W108">
        <v>0</v>
      </c>
      <c r="X108">
        <v>0</v>
      </c>
      <c r="Y108">
        <v>0</v>
      </c>
      <c r="Z108">
        <v>0</v>
      </c>
      <c r="AA108">
        <v>0</v>
      </c>
      <c r="AB108">
        <v>0</v>
      </c>
      <c r="AC108">
        <v>0</v>
      </c>
      <c r="AD108">
        <v>0</v>
      </c>
      <c r="AE108">
        <v>0</v>
      </c>
      <c r="AF108">
        <v>0</v>
      </c>
      <c r="AG108">
        <v>0</v>
      </c>
      <c r="AH108">
        <f t="shared" si="3"/>
        <v>4</v>
      </c>
      <c r="AI108">
        <f t="shared" si="4"/>
        <v>30</v>
      </c>
      <c r="AJ108">
        <f t="shared" si="5"/>
        <v>1</v>
      </c>
    </row>
    <row r="109" spans="1:36" ht="15">
      <c r="A109" s="177"/>
      <c r="B109">
        <v>27</v>
      </c>
      <c r="C109">
        <v>0</v>
      </c>
      <c r="D109">
        <v>0</v>
      </c>
      <c r="E109">
        <v>0</v>
      </c>
      <c r="F109">
        <v>0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0</v>
      </c>
      <c r="M109">
        <v>0</v>
      </c>
      <c r="N109">
        <v>6</v>
      </c>
      <c r="O109">
        <v>7</v>
      </c>
      <c r="P109">
        <v>0</v>
      </c>
      <c r="Q109">
        <v>0</v>
      </c>
      <c r="R109">
        <v>0</v>
      </c>
      <c r="S109">
        <v>0</v>
      </c>
      <c r="T109">
        <v>0</v>
      </c>
      <c r="U109">
        <v>0</v>
      </c>
      <c r="V109">
        <v>0</v>
      </c>
      <c r="W109">
        <v>0</v>
      </c>
      <c r="X109">
        <v>0</v>
      </c>
      <c r="Y109">
        <v>0</v>
      </c>
      <c r="Z109">
        <v>0</v>
      </c>
      <c r="AA109">
        <v>0</v>
      </c>
      <c r="AB109">
        <v>0</v>
      </c>
      <c r="AC109">
        <v>0</v>
      </c>
      <c r="AD109">
        <v>0</v>
      </c>
      <c r="AE109">
        <v>0</v>
      </c>
      <c r="AF109">
        <v>0</v>
      </c>
      <c r="AG109">
        <v>0</v>
      </c>
      <c r="AH109">
        <f t="shared" si="3"/>
        <v>13</v>
      </c>
      <c r="AI109">
        <f t="shared" si="4"/>
        <v>29</v>
      </c>
      <c r="AJ109">
        <f t="shared" si="5"/>
        <v>2</v>
      </c>
    </row>
    <row r="110" spans="1:36" ht="15">
      <c r="A110" s="177"/>
      <c r="B110">
        <v>28</v>
      </c>
      <c r="C110">
        <v>0</v>
      </c>
      <c r="D110">
        <v>0</v>
      </c>
      <c r="E110">
        <v>0</v>
      </c>
      <c r="F110">
        <v>0</v>
      </c>
      <c r="G110">
        <v>0</v>
      </c>
      <c r="H110">
        <v>0</v>
      </c>
      <c r="I110">
        <v>0</v>
      </c>
      <c r="J110">
        <v>0</v>
      </c>
      <c r="K110">
        <v>0</v>
      </c>
      <c r="L110">
        <v>1</v>
      </c>
      <c r="M110">
        <v>0</v>
      </c>
      <c r="N110">
        <v>5</v>
      </c>
      <c r="O110">
        <v>0</v>
      </c>
      <c r="P110">
        <v>0</v>
      </c>
      <c r="Q110">
        <v>0</v>
      </c>
      <c r="R110">
        <v>0</v>
      </c>
      <c r="S110">
        <v>0</v>
      </c>
      <c r="T110">
        <v>0</v>
      </c>
      <c r="U110">
        <v>0</v>
      </c>
      <c r="V110">
        <v>0</v>
      </c>
      <c r="W110">
        <v>0</v>
      </c>
      <c r="X110">
        <v>0</v>
      </c>
      <c r="Y110">
        <v>0</v>
      </c>
      <c r="Z110">
        <v>0</v>
      </c>
      <c r="AA110">
        <v>0</v>
      </c>
      <c r="AB110">
        <v>0</v>
      </c>
      <c r="AC110">
        <v>0</v>
      </c>
      <c r="AD110">
        <v>0</v>
      </c>
      <c r="AE110">
        <v>0</v>
      </c>
      <c r="AF110">
        <v>0</v>
      </c>
      <c r="AG110">
        <v>0</v>
      </c>
      <c r="AH110">
        <f t="shared" si="3"/>
        <v>6</v>
      </c>
      <c r="AI110">
        <f t="shared" si="4"/>
        <v>29</v>
      </c>
      <c r="AJ110">
        <f t="shared" si="5"/>
        <v>2</v>
      </c>
    </row>
    <row r="111" spans="1:36" ht="15">
      <c r="A111" s="177"/>
      <c r="B111">
        <v>29</v>
      </c>
      <c r="C111">
        <v>0</v>
      </c>
      <c r="D111">
        <v>0</v>
      </c>
      <c r="E111">
        <v>0</v>
      </c>
      <c r="F111">
        <v>0</v>
      </c>
      <c r="G111">
        <v>0</v>
      </c>
      <c r="H111">
        <v>0</v>
      </c>
      <c r="I111">
        <v>0</v>
      </c>
      <c r="J111">
        <v>0</v>
      </c>
      <c r="K111">
        <v>0</v>
      </c>
      <c r="L111">
        <v>0</v>
      </c>
      <c r="M111">
        <v>0</v>
      </c>
      <c r="N111">
        <v>0</v>
      </c>
      <c r="O111">
        <v>0</v>
      </c>
      <c r="P111">
        <v>0</v>
      </c>
      <c r="Q111">
        <v>0</v>
      </c>
      <c r="R111">
        <v>0</v>
      </c>
      <c r="S111">
        <v>0</v>
      </c>
      <c r="T111">
        <v>0</v>
      </c>
      <c r="U111">
        <v>0</v>
      </c>
      <c r="V111">
        <v>0</v>
      </c>
      <c r="W111">
        <v>0</v>
      </c>
      <c r="X111">
        <v>0</v>
      </c>
      <c r="Y111">
        <v>0</v>
      </c>
      <c r="Z111">
        <v>0</v>
      </c>
      <c r="AA111">
        <v>0</v>
      </c>
      <c r="AB111">
        <v>0</v>
      </c>
      <c r="AC111">
        <v>0</v>
      </c>
      <c r="AD111">
        <v>0</v>
      </c>
      <c r="AE111">
        <v>0</v>
      </c>
      <c r="AF111">
        <v>0</v>
      </c>
      <c r="AG111">
        <v>0</v>
      </c>
      <c r="AH111">
        <f t="shared" si="3"/>
        <v>0</v>
      </c>
      <c r="AI111">
        <f t="shared" si="4"/>
        <v>31</v>
      </c>
      <c r="AJ111">
        <f t="shared" si="5"/>
        <v>0</v>
      </c>
    </row>
    <row r="112" spans="1:36" ht="15">
      <c r="A112" s="177"/>
      <c r="B112">
        <v>30</v>
      </c>
      <c r="C112">
        <v>0</v>
      </c>
      <c r="D112">
        <v>0</v>
      </c>
      <c r="E112">
        <v>0</v>
      </c>
      <c r="F112">
        <v>0</v>
      </c>
      <c r="G112">
        <v>0</v>
      </c>
      <c r="H112">
        <v>0</v>
      </c>
      <c r="I112">
        <v>0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0</v>
      </c>
      <c r="P112">
        <v>0</v>
      </c>
      <c r="Q112">
        <v>0</v>
      </c>
      <c r="R112">
        <v>0</v>
      </c>
      <c r="S112">
        <v>0</v>
      </c>
      <c r="T112">
        <v>0</v>
      </c>
      <c r="U112">
        <v>0</v>
      </c>
      <c r="V112">
        <v>0</v>
      </c>
      <c r="W112">
        <v>0</v>
      </c>
      <c r="X112">
        <v>0</v>
      </c>
      <c r="Y112">
        <v>0</v>
      </c>
      <c r="Z112">
        <v>0</v>
      </c>
      <c r="AA112">
        <v>0</v>
      </c>
      <c r="AB112">
        <v>0</v>
      </c>
      <c r="AC112">
        <v>0</v>
      </c>
      <c r="AD112">
        <v>0</v>
      </c>
      <c r="AE112">
        <v>0</v>
      </c>
      <c r="AF112">
        <v>0</v>
      </c>
      <c r="AG112">
        <v>0</v>
      </c>
      <c r="AH112">
        <f t="shared" si="3"/>
        <v>0</v>
      </c>
      <c r="AI112">
        <f t="shared" si="4"/>
        <v>31</v>
      </c>
      <c r="AJ112">
        <f t="shared" si="5"/>
        <v>0</v>
      </c>
    </row>
    <row r="113" spans="1:36" ht="15">
      <c r="A113" s="177"/>
      <c r="B113">
        <v>31</v>
      </c>
      <c r="C113">
        <v>0</v>
      </c>
      <c r="D113">
        <v>0</v>
      </c>
      <c r="E113">
        <v>0</v>
      </c>
      <c r="F113">
        <v>0</v>
      </c>
      <c r="G113">
        <v>0</v>
      </c>
      <c r="H113">
        <v>0</v>
      </c>
      <c r="I113">
        <v>0</v>
      </c>
      <c r="J113">
        <v>0</v>
      </c>
      <c r="K113">
        <v>0</v>
      </c>
      <c r="L113">
        <v>0</v>
      </c>
      <c r="M113">
        <v>0</v>
      </c>
      <c r="N113">
        <v>0</v>
      </c>
      <c r="O113">
        <v>0</v>
      </c>
      <c r="P113">
        <v>0</v>
      </c>
      <c r="Q113">
        <v>0</v>
      </c>
      <c r="R113">
        <v>0</v>
      </c>
      <c r="S113">
        <v>0</v>
      </c>
      <c r="T113">
        <v>0</v>
      </c>
      <c r="U113">
        <v>0</v>
      </c>
      <c r="V113">
        <v>0</v>
      </c>
      <c r="W113">
        <v>0</v>
      </c>
      <c r="X113">
        <v>0</v>
      </c>
      <c r="Y113">
        <v>0</v>
      </c>
      <c r="Z113">
        <v>0</v>
      </c>
      <c r="AA113">
        <v>0</v>
      </c>
      <c r="AB113">
        <v>0</v>
      </c>
      <c r="AC113">
        <v>0</v>
      </c>
      <c r="AD113">
        <v>0</v>
      </c>
      <c r="AE113">
        <v>0</v>
      </c>
      <c r="AF113">
        <v>0</v>
      </c>
      <c r="AG113">
        <v>0</v>
      </c>
      <c r="AH113">
        <f t="shared" si="3"/>
        <v>0</v>
      </c>
      <c r="AI113">
        <f t="shared" si="4"/>
        <v>31</v>
      </c>
      <c r="AJ113">
        <f t="shared" si="5"/>
        <v>0</v>
      </c>
    </row>
    <row r="114" spans="1:36" ht="15">
      <c r="A114" s="177"/>
      <c r="B114">
        <v>32</v>
      </c>
      <c r="C114">
        <v>0</v>
      </c>
      <c r="D114">
        <v>0</v>
      </c>
      <c r="E114">
        <v>0</v>
      </c>
      <c r="F114">
        <v>0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0</v>
      </c>
      <c r="N114">
        <v>0</v>
      </c>
      <c r="O114">
        <v>0</v>
      </c>
      <c r="P114">
        <v>0</v>
      </c>
      <c r="Q114">
        <v>0</v>
      </c>
      <c r="R114">
        <v>0</v>
      </c>
      <c r="S114">
        <v>0</v>
      </c>
      <c r="T114">
        <v>0</v>
      </c>
      <c r="U114">
        <v>0</v>
      </c>
      <c r="V114">
        <v>0</v>
      </c>
      <c r="W114">
        <v>0</v>
      </c>
      <c r="X114">
        <v>0</v>
      </c>
      <c r="Y114">
        <v>0</v>
      </c>
      <c r="Z114">
        <v>0</v>
      </c>
      <c r="AA114">
        <v>0</v>
      </c>
      <c r="AB114">
        <v>0</v>
      </c>
      <c r="AC114">
        <v>0</v>
      </c>
      <c r="AD114">
        <v>0</v>
      </c>
      <c r="AE114">
        <v>0</v>
      </c>
      <c r="AF114">
        <v>0</v>
      </c>
      <c r="AG114">
        <v>0</v>
      </c>
      <c r="AH114">
        <f t="shared" si="3"/>
        <v>0</v>
      </c>
      <c r="AI114">
        <f t="shared" si="4"/>
        <v>31</v>
      </c>
      <c r="AJ114">
        <f t="shared" si="5"/>
        <v>0</v>
      </c>
    </row>
    <row r="115" spans="1:36" ht="15">
      <c r="A115" s="177"/>
      <c r="B115">
        <v>33</v>
      </c>
      <c r="C115">
        <v>0</v>
      </c>
      <c r="D115">
        <v>0</v>
      </c>
      <c r="E115">
        <v>0</v>
      </c>
      <c r="F115">
        <v>0</v>
      </c>
      <c r="G115">
        <v>0</v>
      </c>
      <c r="H115">
        <v>0</v>
      </c>
      <c r="I115">
        <v>0</v>
      </c>
      <c r="J115">
        <v>0</v>
      </c>
      <c r="K115">
        <v>0</v>
      </c>
      <c r="L115">
        <v>0</v>
      </c>
      <c r="M115">
        <v>0</v>
      </c>
      <c r="N115">
        <v>0</v>
      </c>
      <c r="O115">
        <v>0</v>
      </c>
      <c r="P115">
        <v>0</v>
      </c>
      <c r="Q115">
        <v>0</v>
      </c>
      <c r="R115">
        <v>0</v>
      </c>
      <c r="S115">
        <v>0</v>
      </c>
      <c r="T115">
        <v>0</v>
      </c>
      <c r="U115">
        <v>0</v>
      </c>
      <c r="V115">
        <v>0</v>
      </c>
      <c r="W115">
        <v>0</v>
      </c>
      <c r="X115">
        <v>0</v>
      </c>
      <c r="Y115">
        <v>0</v>
      </c>
      <c r="Z115">
        <v>0</v>
      </c>
      <c r="AA115">
        <v>0</v>
      </c>
      <c r="AB115">
        <v>0</v>
      </c>
      <c r="AC115">
        <v>0</v>
      </c>
      <c r="AD115">
        <v>0</v>
      </c>
      <c r="AE115">
        <v>0</v>
      </c>
      <c r="AF115">
        <v>0</v>
      </c>
      <c r="AG115">
        <v>0</v>
      </c>
      <c r="AH115">
        <f t="shared" si="3"/>
        <v>0</v>
      </c>
      <c r="AI115">
        <f t="shared" si="4"/>
        <v>31</v>
      </c>
      <c r="AJ115">
        <f t="shared" si="5"/>
        <v>0</v>
      </c>
    </row>
    <row r="116" spans="1:36" ht="15">
      <c r="A116" s="177"/>
      <c r="B116">
        <v>34</v>
      </c>
      <c r="C116">
        <v>0</v>
      </c>
      <c r="D116">
        <v>0</v>
      </c>
      <c r="E116">
        <v>0</v>
      </c>
      <c r="F116">
        <v>0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0</v>
      </c>
      <c r="N116">
        <v>0</v>
      </c>
      <c r="O116">
        <v>0</v>
      </c>
      <c r="P116">
        <v>0</v>
      </c>
      <c r="Q116">
        <v>0</v>
      </c>
      <c r="R116">
        <v>0</v>
      </c>
      <c r="S116">
        <v>0</v>
      </c>
      <c r="T116">
        <v>0</v>
      </c>
      <c r="U116">
        <v>0</v>
      </c>
      <c r="V116">
        <v>0</v>
      </c>
      <c r="W116">
        <v>0</v>
      </c>
      <c r="X116">
        <v>0</v>
      </c>
      <c r="Y116">
        <v>0</v>
      </c>
      <c r="Z116">
        <v>0</v>
      </c>
      <c r="AA116">
        <v>0</v>
      </c>
      <c r="AB116">
        <v>0</v>
      </c>
      <c r="AC116">
        <v>0</v>
      </c>
      <c r="AD116">
        <v>0</v>
      </c>
      <c r="AE116">
        <v>0</v>
      </c>
      <c r="AF116">
        <v>0</v>
      </c>
      <c r="AG116">
        <v>0</v>
      </c>
      <c r="AH116">
        <f t="shared" si="3"/>
        <v>0</v>
      </c>
      <c r="AI116">
        <f t="shared" si="4"/>
        <v>31</v>
      </c>
      <c r="AJ116">
        <f t="shared" si="5"/>
        <v>0</v>
      </c>
    </row>
    <row r="117" spans="1:36" ht="15">
      <c r="A117" s="177"/>
      <c r="B117">
        <v>35</v>
      </c>
      <c r="C117">
        <v>0</v>
      </c>
      <c r="D117">
        <v>0</v>
      </c>
      <c r="E117">
        <v>0</v>
      </c>
      <c r="F117">
        <v>0</v>
      </c>
      <c r="G117">
        <v>0</v>
      </c>
      <c r="H117">
        <v>0</v>
      </c>
      <c r="I117">
        <v>0</v>
      </c>
      <c r="J117">
        <v>0</v>
      </c>
      <c r="K117">
        <v>0</v>
      </c>
      <c r="L117">
        <v>0</v>
      </c>
      <c r="M117">
        <v>6</v>
      </c>
      <c r="N117">
        <v>3</v>
      </c>
      <c r="O117">
        <v>0</v>
      </c>
      <c r="P117">
        <v>0</v>
      </c>
      <c r="Q117">
        <v>0</v>
      </c>
      <c r="R117">
        <v>0</v>
      </c>
      <c r="S117">
        <v>0</v>
      </c>
      <c r="T117">
        <v>0</v>
      </c>
      <c r="U117">
        <v>0</v>
      </c>
      <c r="V117">
        <v>0</v>
      </c>
      <c r="W117">
        <v>0</v>
      </c>
      <c r="X117">
        <v>1</v>
      </c>
      <c r="Y117">
        <v>0</v>
      </c>
      <c r="Z117">
        <v>0</v>
      </c>
      <c r="AA117">
        <v>0</v>
      </c>
      <c r="AB117">
        <v>0</v>
      </c>
      <c r="AC117">
        <v>0</v>
      </c>
      <c r="AD117">
        <v>0</v>
      </c>
      <c r="AE117">
        <v>0</v>
      </c>
      <c r="AF117">
        <v>0</v>
      </c>
      <c r="AG117">
        <v>0</v>
      </c>
      <c r="AH117">
        <f t="shared" si="3"/>
        <v>10</v>
      </c>
      <c r="AI117">
        <f t="shared" si="4"/>
        <v>28</v>
      </c>
      <c r="AJ117">
        <f t="shared" si="5"/>
        <v>3</v>
      </c>
    </row>
    <row r="118" spans="1:36" ht="15">
      <c r="A118" s="177"/>
      <c r="B118">
        <v>36</v>
      </c>
      <c r="C118">
        <v>0</v>
      </c>
      <c r="D118">
        <v>0</v>
      </c>
      <c r="E118">
        <v>0</v>
      </c>
      <c r="F118">
        <v>0</v>
      </c>
      <c r="G118">
        <v>0</v>
      </c>
      <c r="H118">
        <v>0</v>
      </c>
      <c r="I118">
        <v>0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0</v>
      </c>
      <c r="R118">
        <v>0</v>
      </c>
      <c r="S118">
        <v>0</v>
      </c>
      <c r="T118">
        <v>0</v>
      </c>
      <c r="U118">
        <v>0</v>
      </c>
      <c r="V118">
        <v>0</v>
      </c>
      <c r="W118">
        <v>0</v>
      </c>
      <c r="X118">
        <v>0</v>
      </c>
      <c r="Y118">
        <v>0</v>
      </c>
      <c r="Z118">
        <v>0</v>
      </c>
      <c r="AA118">
        <v>0</v>
      </c>
      <c r="AB118">
        <v>0</v>
      </c>
      <c r="AC118">
        <v>0</v>
      </c>
      <c r="AD118">
        <v>0</v>
      </c>
      <c r="AE118">
        <v>0</v>
      </c>
      <c r="AF118">
        <v>0</v>
      </c>
      <c r="AG118">
        <v>0</v>
      </c>
      <c r="AH118">
        <f t="shared" si="3"/>
        <v>0</v>
      </c>
      <c r="AI118">
        <f t="shared" si="4"/>
        <v>31</v>
      </c>
      <c r="AJ118">
        <f t="shared" si="5"/>
        <v>0</v>
      </c>
    </row>
    <row r="119" spans="1:36" ht="15">
      <c r="A119" s="177"/>
      <c r="B119">
        <v>37</v>
      </c>
      <c r="C119">
        <v>0</v>
      </c>
      <c r="D119">
        <v>0</v>
      </c>
      <c r="E119">
        <v>0</v>
      </c>
      <c r="F119">
        <v>0</v>
      </c>
      <c r="G119">
        <v>0</v>
      </c>
      <c r="H119">
        <v>0</v>
      </c>
      <c r="I119">
        <v>0</v>
      </c>
      <c r="J119">
        <v>0</v>
      </c>
      <c r="K119">
        <v>0</v>
      </c>
      <c r="L119">
        <v>0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0</v>
      </c>
      <c r="S119">
        <v>0</v>
      </c>
      <c r="T119">
        <v>0</v>
      </c>
      <c r="U119">
        <v>0</v>
      </c>
      <c r="V119">
        <v>0</v>
      </c>
      <c r="W119">
        <v>3</v>
      </c>
      <c r="X119">
        <v>4</v>
      </c>
      <c r="Y119">
        <v>0</v>
      </c>
      <c r="Z119">
        <v>0</v>
      </c>
      <c r="AA119">
        <v>0</v>
      </c>
      <c r="AB119">
        <v>0</v>
      </c>
      <c r="AC119">
        <v>0</v>
      </c>
      <c r="AD119">
        <v>0</v>
      </c>
      <c r="AE119">
        <v>0</v>
      </c>
      <c r="AF119">
        <v>0</v>
      </c>
      <c r="AG119">
        <v>0</v>
      </c>
      <c r="AH119">
        <f t="shared" si="3"/>
        <v>7</v>
      </c>
      <c r="AI119">
        <f t="shared" si="4"/>
        <v>29</v>
      </c>
      <c r="AJ119">
        <f t="shared" si="5"/>
        <v>2</v>
      </c>
    </row>
    <row r="120" spans="1:36" ht="15">
      <c r="A120" s="177"/>
      <c r="B120">
        <v>38</v>
      </c>
      <c r="C120">
        <v>0</v>
      </c>
      <c r="D120">
        <v>0</v>
      </c>
      <c r="E120">
        <v>0</v>
      </c>
      <c r="F120">
        <v>0</v>
      </c>
      <c r="G120">
        <v>0</v>
      </c>
      <c r="H120">
        <v>0</v>
      </c>
      <c r="I120">
        <v>0</v>
      </c>
      <c r="J120">
        <v>0</v>
      </c>
      <c r="K120">
        <v>0</v>
      </c>
      <c r="L120">
        <v>1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0</v>
      </c>
      <c r="S120">
        <v>0</v>
      </c>
      <c r="T120">
        <v>0</v>
      </c>
      <c r="U120">
        <v>0</v>
      </c>
      <c r="V120">
        <v>0</v>
      </c>
      <c r="W120">
        <v>0</v>
      </c>
      <c r="X120">
        <v>0</v>
      </c>
      <c r="Y120">
        <v>0</v>
      </c>
      <c r="Z120">
        <v>0</v>
      </c>
      <c r="AA120">
        <v>0</v>
      </c>
      <c r="AB120">
        <v>0</v>
      </c>
      <c r="AC120">
        <v>0</v>
      </c>
      <c r="AD120">
        <v>0</v>
      </c>
      <c r="AE120">
        <v>0</v>
      </c>
      <c r="AF120">
        <v>0</v>
      </c>
      <c r="AG120">
        <v>0</v>
      </c>
      <c r="AH120">
        <f t="shared" si="3"/>
        <v>1</v>
      </c>
      <c r="AI120">
        <f t="shared" si="4"/>
        <v>30</v>
      </c>
      <c r="AJ120">
        <f t="shared" si="5"/>
        <v>1</v>
      </c>
    </row>
    <row r="121" spans="1:36" ht="15">
      <c r="A121" s="177"/>
      <c r="B121">
        <v>39</v>
      </c>
      <c r="C121">
        <v>0</v>
      </c>
      <c r="D121">
        <v>0</v>
      </c>
      <c r="E121">
        <v>0</v>
      </c>
      <c r="F121">
        <v>0</v>
      </c>
      <c r="G121">
        <v>0</v>
      </c>
      <c r="H121">
        <v>0</v>
      </c>
      <c r="I121">
        <v>0</v>
      </c>
      <c r="J121">
        <v>0</v>
      </c>
      <c r="K121">
        <v>0</v>
      </c>
      <c r="L121">
        <v>0</v>
      </c>
      <c r="M121">
        <v>0</v>
      </c>
      <c r="N121">
        <v>11</v>
      </c>
      <c r="O121">
        <v>0</v>
      </c>
      <c r="P121">
        <v>0</v>
      </c>
      <c r="Q121">
        <v>0</v>
      </c>
      <c r="R121">
        <v>0</v>
      </c>
      <c r="S121">
        <v>0</v>
      </c>
      <c r="T121">
        <v>0</v>
      </c>
      <c r="U121">
        <v>0</v>
      </c>
      <c r="V121">
        <v>0</v>
      </c>
      <c r="W121">
        <v>0</v>
      </c>
      <c r="X121">
        <v>0</v>
      </c>
      <c r="Y121">
        <v>0</v>
      </c>
      <c r="Z121">
        <v>0</v>
      </c>
      <c r="AA121">
        <v>0</v>
      </c>
      <c r="AB121">
        <v>0</v>
      </c>
      <c r="AC121">
        <v>0</v>
      </c>
      <c r="AD121">
        <v>0</v>
      </c>
      <c r="AE121">
        <v>0</v>
      </c>
      <c r="AF121">
        <v>0</v>
      </c>
      <c r="AG121">
        <v>0</v>
      </c>
      <c r="AH121">
        <f t="shared" si="3"/>
        <v>11</v>
      </c>
      <c r="AI121">
        <f t="shared" si="4"/>
        <v>30</v>
      </c>
      <c r="AJ121">
        <f t="shared" si="5"/>
        <v>1</v>
      </c>
    </row>
    <row r="122" spans="1:36" ht="15">
      <c r="A122" s="177"/>
      <c r="B122">
        <v>40</v>
      </c>
      <c r="C122">
        <v>0</v>
      </c>
      <c r="D122">
        <v>0</v>
      </c>
      <c r="E122">
        <v>0</v>
      </c>
      <c r="F122">
        <v>0</v>
      </c>
      <c r="G122">
        <v>0</v>
      </c>
      <c r="H122">
        <v>0</v>
      </c>
      <c r="I122">
        <v>0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0</v>
      </c>
      <c r="P122">
        <v>0</v>
      </c>
      <c r="Q122">
        <v>0</v>
      </c>
      <c r="R122">
        <v>0</v>
      </c>
      <c r="S122">
        <v>0</v>
      </c>
      <c r="T122">
        <v>0</v>
      </c>
      <c r="U122">
        <v>0</v>
      </c>
      <c r="V122">
        <v>0</v>
      </c>
      <c r="W122">
        <v>0</v>
      </c>
      <c r="X122">
        <v>4</v>
      </c>
      <c r="Y122">
        <v>0</v>
      </c>
      <c r="Z122">
        <v>0</v>
      </c>
      <c r="AA122">
        <v>0</v>
      </c>
      <c r="AB122">
        <v>0</v>
      </c>
      <c r="AC122">
        <v>0</v>
      </c>
      <c r="AD122">
        <v>0</v>
      </c>
      <c r="AE122">
        <v>0</v>
      </c>
      <c r="AF122">
        <v>0</v>
      </c>
      <c r="AG122">
        <v>0</v>
      </c>
      <c r="AH122">
        <f t="shared" si="3"/>
        <v>4</v>
      </c>
      <c r="AI122">
        <f t="shared" si="4"/>
        <v>30</v>
      </c>
      <c r="AJ122">
        <f t="shared" si="5"/>
        <v>1</v>
      </c>
    </row>
    <row r="123" spans="1:36" ht="15">
      <c r="A123" s="177"/>
      <c r="B123">
        <v>41</v>
      </c>
      <c r="C123">
        <v>0</v>
      </c>
      <c r="D123">
        <v>0</v>
      </c>
      <c r="E123">
        <v>0</v>
      </c>
      <c r="F123">
        <v>0</v>
      </c>
      <c r="G123">
        <v>0</v>
      </c>
      <c r="H123">
        <v>0</v>
      </c>
      <c r="I123">
        <v>0</v>
      </c>
      <c r="J123">
        <v>0</v>
      </c>
      <c r="K123">
        <v>0</v>
      </c>
      <c r="L123">
        <v>0</v>
      </c>
      <c r="M123">
        <v>12</v>
      </c>
      <c r="N123">
        <v>0</v>
      </c>
      <c r="O123">
        <v>0</v>
      </c>
      <c r="P123">
        <v>0</v>
      </c>
      <c r="Q123">
        <v>0</v>
      </c>
      <c r="R123">
        <v>0</v>
      </c>
      <c r="S123">
        <v>0</v>
      </c>
      <c r="T123">
        <v>0</v>
      </c>
      <c r="U123">
        <v>0</v>
      </c>
      <c r="V123">
        <v>0</v>
      </c>
      <c r="W123">
        <v>0</v>
      </c>
      <c r="X123">
        <v>0</v>
      </c>
      <c r="Y123">
        <v>0</v>
      </c>
      <c r="Z123">
        <v>0</v>
      </c>
      <c r="AA123">
        <v>0</v>
      </c>
      <c r="AB123">
        <v>0</v>
      </c>
      <c r="AC123">
        <v>0</v>
      </c>
      <c r="AD123">
        <v>0</v>
      </c>
      <c r="AE123">
        <v>0</v>
      </c>
      <c r="AF123">
        <v>0</v>
      </c>
      <c r="AG123">
        <v>0</v>
      </c>
      <c r="AH123">
        <f t="shared" si="3"/>
        <v>12</v>
      </c>
      <c r="AI123">
        <f t="shared" si="4"/>
        <v>30</v>
      </c>
      <c r="AJ123">
        <f t="shared" si="5"/>
        <v>1</v>
      </c>
    </row>
    <row r="124" spans="1:36" ht="15">
      <c r="A124" s="177"/>
      <c r="B124">
        <v>42</v>
      </c>
      <c r="C124">
        <v>0</v>
      </c>
      <c r="D124">
        <v>0</v>
      </c>
      <c r="E124">
        <v>0</v>
      </c>
      <c r="F124">
        <v>0</v>
      </c>
      <c r="G124">
        <v>0</v>
      </c>
      <c r="H124">
        <v>0</v>
      </c>
      <c r="I124">
        <v>0</v>
      </c>
      <c r="J124">
        <v>0</v>
      </c>
      <c r="K124">
        <v>0</v>
      </c>
      <c r="L124">
        <v>0</v>
      </c>
      <c r="M124">
        <v>9</v>
      </c>
      <c r="N124">
        <v>0</v>
      </c>
      <c r="O124">
        <v>0</v>
      </c>
      <c r="P124">
        <v>0</v>
      </c>
      <c r="Q124">
        <v>0</v>
      </c>
      <c r="R124">
        <v>0</v>
      </c>
      <c r="S124">
        <v>0</v>
      </c>
      <c r="T124">
        <v>0</v>
      </c>
      <c r="U124">
        <v>0</v>
      </c>
      <c r="V124">
        <v>0</v>
      </c>
      <c r="W124">
        <v>0</v>
      </c>
      <c r="X124">
        <v>0</v>
      </c>
      <c r="Y124">
        <v>0</v>
      </c>
      <c r="Z124">
        <v>0</v>
      </c>
      <c r="AA124">
        <v>0</v>
      </c>
      <c r="AB124">
        <v>0</v>
      </c>
      <c r="AC124">
        <v>0</v>
      </c>
      <c r="AD124">
        <v>0</v>
      </c>
      <c r="AE124">
        <v>0</v>
      </c>
      <c r="AF124">
        <v>0</v>
      </c>
      <c r="AG124">
        <v>0</v>
      </c>
      <c r="AH124">
        <f t="shared" si="3"/>
        <v>9</v>
      </c>
      <c r="AI124">
        <f t="shared" si="4"/>
        <v>30</v>
      </c>
      <c r="AJ124">
        <f t="shared" si="5"/>
        <v>1</v>
      </c>
    </row>
    <row r="125" spans="1:36" ht="15">
      <c r="A125" s="177"/>
      <c r="B125">
        <v>43</v>
      </c>
      <c r="C125">
        <v>0</v>
      </c>
      <c r="D125">
        <v>0</v>
      </c>
      <c r="E125">
        <v>0</v>
      </c>
      <c r="F125">
        <v>0</v>
      </c>
      <c r="G125">
        <v>0</v>
      </c>
      <c r="H125">
        <v>0</v>
      </c>
      <c r="I125">
        <v>0</v>
      </c>
      <c r="J125">
        <v>0</v>
      </c>
      <c r="K125">
        <v>0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0</v>
      </c>
      <c r="R125">
        <v>0</v>
      </c>
      <c r="S125">
        <v>0</v>
      </c>
      <c r="T125">
        <v>0</v>
      </c>
      <c r="U125">
        <v>0</v>
      </c>
      <c r="V125">
        <v>0</v>
      </c>
      <c r="W125">
        <v>0</v>
      </c>
      <c r="X125">
        <v>0</v>
      </c>
      <c r="Y125">
        <v>0</v>
      </c>
      <c r="Z125">
        <v>0</v>
      </c>
      <c r="AA125">
        <v>0</v>
      </c>
      <c r="AB125">
        <v>0</v>
      </c>
      <c r="AC125">
        <v>0</v>
      </c>
      <c r="AD125">
        <v>0</v>
      </c>
      <c r="AE125">
        <v>0</v>
      </c>
      <c r="AF125">
        <v>0</v>
      </c>
      <c r="AG125">
        <v>0</v>
      </c>
      <c r="AH125">
        <f t="shared" si="3"/>
        <v>0</v>
      </c>
      <c r="AI125">
        <f t="shared" si="4"/>
        <v>31</v>
      </c>
      <c r="AJ125">
        <f t="shared" si="5"/>
        <v>0</v>
      </c>
    </row>
    <row r="126" spans="1:36" ht="15">
      <c r="A126" s="177"/>
      <c r="B126">
        <v>44</v>
      </c>
      <c r="C126">
        <v>0</v>
      </c>
      <c r="D126">
        <v>0</v>
      </c>
      <c r="E126">
        <v>0</v>
      </c>
      <c r="F126">
        <v>0</v>
      </c>
      <c r="G126">
        <v>0</v>
      </c>
      <c r="H126">
        <v>0</v>
      </c>
      <c r="I126">
        <v>0</v>
      </c>
      <c r="J126">
        <v>0</v>
      </c>
      <c r="K126">
        <v>0</v>
      </c>
      <c r="L126">
        <v>0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0</v>
      </c>
      <c r="S126">
        <v>0</v>
      </c>
      <c r="T126">
        <v>0</v>
      </c>
      <c r="U126">
        <v>0</v>
      </c>
      <c r="V126">
        <v>0</v>
      </c>
      <c r="W126">
        <v>0</v>
      </c>
      <c r="X126">
        <v>0</v>
      </c>
      <c r="Y126">
        <v>0</v>
      </c>
      <c r="Z126">
        <v>0</v>
      </c>
      <c r="AA126">
        <v>0</v>
      </c>
      <c r="AB126">
        <v>0</v>
      </c>
      <c r="AC126">
        <v>0</v>
      </c>
      <c r="AD126">
        <v>0</v>
      </c>
      <c r="AE126">
        <v>0</v>
      </c>
      <c r="AF126">
        <v>0</v>
      </c>
      <c r="AG126">
        <v>0</v>
      </c>
      <c r="AH126">
        <f t="shared" si="3"/>
        <v>0</v>
      </c>
      <c r="AI126">
        <f t="shared" si="4"/>
        <v>31</v>
      </c>
      <c r="AJ126">
        <f t="shared" si="5"/>
        <v>0</v>
      </c>
    </row>
    <row r="127" spans="1:36" ht="15">
      <c r="A127" s="177"/>
      <c r="B127">
        <v>45</v>
      </c>
      <c r="C127">
        <v>0</v>
      </c>
      <c r="D127">
        <v>0</v>
      </c>
      <c r="E127">
        <v>0</v>
      </c>
      <c r="F127">
        <v>0</v>
      </c>
      <c r="G127">
        <v>0</v>
      </c>
      <c r="H127">
        <v>0</v>
      </c>
      <c r="I127">
        <v>0</v>
      </c>
      <c r="J127">
        <v>0</v>
      </c>
      <c r="K127">
        <v>1</v>
      </c>
      <c r="L127">
        <v>0</v>
      </c>
      <c r="M127">
        <v>5</v>
      </c>
      <c r="N127">
        <v>0</v>
      </c>
      <c r="O127">
        <v>0</v>
      </c>
      <c r="P127">
        <v>0</v>
      </c>
      <c r="Q127">
        <v>0</v>
      </c>
      <c r="R127">
        <v>0</v>
      </c>
      <c r="S127">
        <v>0</v>
      </c>
      <c r="T127">
        <v>0</v>
      </c>
      <c r="U127">
        <v>0</v>
      </c>
      <c r="V127">
        <v>0</v>
      </c>
      <c r="W127">
        <v>0</v>
      </c>
      <c r="X127">
        <v>0</v>
      </c>
      <c r="Y127">
        <v>0</v>
      </c>
      <c r="Z127">
        <v>0</v>
      </c>
      <c r="AA127">
        <v>0</v>
      </c>
      <c r="AB127">
        <v>0</v>
      </c>
      <c r="AC127">
        <v>0</v>
      </c>
      <c r="AD127">
        <v>0</v>
      </c>
      <c r="AE127">
        <v>0</v>
      </c>
      <c r="AF127">
        <v>0</v>
      </c>
      <c r="AG127">
        <v>0</v>
      </c>
      <c r="AH127">
        <f t="shared" si="3"/>
        <v>6</v>
      </c>
      <c r="AI127">
        <f t="shared" si="4"/>
        <v>29</v>
      </c>
      <c r="AJ127">
        <f t="shared" si="5"/>
        <v>2</v>
      </c>
    </row>
    <row r="128" spans="1:36" ht="15">
      <c r="A128" s="177"/>
      <c r="B128">
        <v>46</v>
      </c>
      <c r="C128">
        <v>0</v>
      </c>
      <c r="D128">
        <v>0</v>
      </c>
      <c r="E128">
        <v>0</v>
      </c>
      <c r="F128">
        <v>0</v>
      </c>
      <c r="G128">
        <v>0</v>
      </c>
      <c r="H128">
        <v>0</v>
      </c>
      <c r="I128">
        <v>0</v>
      </c>
      <c r="J128">
        <v>0</v>
      </c>
      <c r="K128">
        <v>0</v>
      </c>
      <c r="L128">
        <v>0</v>
      </c>
      <c r="M128">
        <v>1</v>
      </c>
      <c r="N128">
        <v>0</v>
      </c>
      <c r="O128">
        <v>0</v>
      </c>
      <c r="P128">
        <v>0</v>
      </c>
      <c r="Q128">
        <v>0</v>
      </c>
      <c r="R128">
        <v>0</v>
      </c>
      <c r="S128">
        <v>0</v>
      </c>
      <c r="T128">
        <v>0</v>
      </c>
      <c r="U128">
        <v>0</v>
      </c>
      <c r="V128">
        <v>0</v>
      </c>
      <c r="W128">
        <v>0</v>
      </c>
      <c r="X128">
        <v>4</v>
      </c>
      <c r="Y128">
        <v>0</v>
      </c>
      <c r="Z128">
        <v>0</v>
      </c>
      <c r="AA128">
        <v>0</v>
      </c>
      <c r="AB128">
        <v>0</v>
      </c>
      <c r="AC128">
        <v>0</v>
      </c>
      <c r="AD128">
        <v>0</v>
      </c>
      <c r="AE128">
        <v>0</v>
      </c>
      <c r="AF128">
        <v>0</v>
      </c>
      <c r="AG128">
        <v>0</v>
      </c>
      <c r="AH128">
        <f t="shared" si="3"/>
        <v>5</v>
      </c>
      <c r="AI128">
        <f t="shared" si="4"/>
        <v>29</v>
      </c>
      <c r="AJ128">
        <f t="shared" si="5"/>
        <v>2</v>
      </c>
    </row>
    <row r="129" spans="1:36" ht="15">
      <c r="A129" s="177"/>
      <c r="B129">
        <v>47</v>
      </c>
      <c r="C129">
        <v>0</v>
      </c>
      <c r="D129">
        <v>0</v>
      </c>
      <c r="E129">
        <v>0</v>
      </c>
      <c r="F129">
        <v>0</v>
      </c>
      <c r="G129">
        <v>0</v>
      </c>
      <c r="H129">
        <v>0</v>
      </c>
      <c r="I129">
        <v>0</v>
      </c>
      <c r="J129">
        <v>0</v>
      </c>
      <c r="K129">
        <v>0</v>
      </c>
      <c r="L129">
        <v>0</v>
      </c>
      <c r="M129">
        <v>5</v>
      </c>
      <c r="N129">
        <v>4</v>
      </c>
      <c r="O129">
        <v>0</v>
      </c>
      <c r="P129">
        <v>0</v>
      </c>
      <c r="Q129">
        <v>0</v>
      </c>
      <c r="R129">
        <v>0</v>
      </c>
      <c r="S129">
        <v>0</v>
      </c>
      <c r="T129">
        <v>0</v>
      </c>
      <c r="U129">
        <v>0</v>
      </c>
      <c r="V129">
        <v>0</v>
      </c>
      <c r="W129">
        <v>0</v>
      </c>
      <c r="X129">
        <v>1</v>
      </c>
      <c r="Y129">
        <v>0</v>
      </c>
      <c r="Z129">
        <v>0</v>
      </c>
      <c r="AA129">
        <v>0</v>
      </c>
      <c r="AB129">
        <v>0</v>
      </c>
      <c r="AC129">
        <v>0</v>
      </c>
      <c r="AD129">
        <v>0</v>
      </c>
      <c r="AE129">
        <v>0</v>
      </c>
      <c r="AF129">
        <v>0</v>
      </c>
      <c r="AG129">
        <v>0</v>
      </c>
      <c r="AH129">
        <f t="shared" si="3"/>
        <v>10</v>
      </c>
      <c r="AI129">
        <f t="shared" si="4"/>
        <v>28</v>
      </c>
      <c r="AJ129">
        <f t="shared" si="5"/>
        <v>3</v>
      </c>
    </row>
    <row r="130" spans="1:36" ht="15">
      <c r="A130" s="177"/>
      <c r="B130">
        <v>48</v>
      </c>
      <c r="C130">
        <v>0</v>
      </c>
      <c r="D130">
        <v>0</v>
      </c>
      <c r="E130">
        <v>0</v>
      </c>
      <c r="F130">
        <v>0</v>
      </c>
      <c r="G130">
        <v>0</v>
      </c>
      <c r="H130">
        <v>0</v>
      </c>
      <c r="I130">
        <v>0</v>
      </c>
      <c r="J130">
        <v>0</v>
      </c>
      <c r="K130">
        <v>0</v>
      </c>
      <c r="L130">
        <v>0</v>
      </c>
      <c r="M130">
        <v>0</v>
      </c>
      <c r="N130">
        <v>1</v>
      </c>
      <c r="O130">
        <v>0</v>
      </c>
      <c r="P130">
        <v>0</v>
      </c>
      <c r="Q130">
        <v>0</v>
      </c>
      <c r="R130">
        <v>0</v>
      </c>
      <c r="S130">
        <v>0</v>
      </c>
      <c r="T130">
        <v>0</v>
      </c>
      <c r="U130">
        <v>0</v>
      </c>
      <c r="V130">
        <v>0</v>
      </c>
      <c r="W130">
        <v>0</v>
      </c>
      <c r="X130">
        <v>0</v>
      </c>
      <c r="Y130">
        <v>0</v>
      </c>
      <c r="Z130">
        <v>0</v>
      </c>
      <c r="AA130">
        <v>0</v>
      </c>
      <c r="AB130">
        <v>0</v>
      </c>
      <c r="AC130">
        <v>0</v>
      </c>
      <c r="AD130">
        <v>0</v>
      </c>
      <c r="AE130">
        <v>0</v>
      </c>
      <c r="AF130">
        <v>0</v>
      </c>
      <c r="AG130">
        <v>0</v>
      </c>
      <c r="AH130">
        <f t="shared" si="3"/>
        <v>1</v>
      </c>
      <c r="AI130">
        <f t="shared" si="4"/>
        <v>30</v>
      </c>
      <c r="AJ130">
        <f t="shared" si="5"/>
        <v>1</v>
      </c>
    </row>
    <row r="131" spans="1:36" ht="15">
      <c r="A131" s="177"/>
      <c r="B131">
        <v>49</v>
      </c>
      <c r="C131">
        <v>0</v>
      </c>
      <c r="D131">
        <v>0</v>
      </c>
      <c r="E131">
        <v>0</v>
      </c>
      <c r="F131">
        <v>0</v>
      </c>
      <c r="G131">
        <v>0</v>
      </c>
      <c r="H131">
        <v>0</v>
      </c>
      <c r="I131">
        <v>0</v>
      </c>
      <c r="J131">
        <v>0</v>
      </c>
      <c r="K131">
        <v>0</v>
      </c>
      <c r="L131">
        <v>0</v>
      </c>
      <c r="M131">
        <v>0</v>
      </c>
      <c r="N131">
        <v>0</v>
      </c>
      <c r="O131">
        <v>0</v>
      </c>
      <c r="P131">
        <v>0</v>
      </c>
      <c r="Q131">
        <v>0</v>
      </c>
      <c r="R131">
        <v>0</v>
      </c>
      <c r="S131">
        <v>0</v>
      </c>
      <c r="T131">
        <v>0</v>
      </c>
      <c r="U131">
        <v>0</v>
      </c>
      <c r="V131">
        <v>0</v>
      </c>
      <c r="W131">
        <v>0</v>
      </c>
      <c r="X131">
        <v>0</v>
      </c>
      <c r="Y131">
        <v>0</v>
      </c>
      <c r="Z131">
        <v>0</v>
      </c>
      <c r="AA131">
        <v>0</v>
      </c>
      <c r="AB131">
        <v>0</v>
      </c>
      <c r="AC131">
        <v>0</v>
      </c>
      <c r="AD131">
        <v>0</v>
      </c>
      <c r="AE131">
        <v>0</v>
      </c>
      <c r="AF131">
        <v>0</v>
      </c>
      <c r="AG131">
        <v>0</v>
      </c>
      <c r="AH131">
        <f aca="true" t="shared" si="7" ref="AH131:AH194">SUM(C131:AG131)</f>
        <v>0</v>
      </c>
      <c r="AI131">
        <f aca="true" t="shared" si="8" ref="AI131:AI194">COUNTIF(C131:AG131,0)</f>
        <v>31</v>
      </c>
      <c r="AJ131">
        <f aca="true" t="shared" si="9" ref="AJ131:AJ194">31-AI131</f>
        <v>0</v>
      </c>
    </row>
    <row r="132" spans="1:36" ht="15">
      <c r="A132" s="177"/>
      <c r="B132">
        <v>50</v>
      </c>
      <c r="C132">
        <v>0</v>
      </c>
      <c r="D132">
        <v>0</v>
      </c>
      <c r="E132">
        <v>0</v>
      </c>
      <c r="F132">
        <v>0</v>
      </c>
      <c r="G132">
        <v>0</v>
      </c>
      <c r="H132">
        <v>0</v>
      </c>
      <c r="I132">
        <v>0</v>
      </c>
      <c r="J132">
        <v>0</v>
      </c>
      <c r="K132">
        <v>0</v>
      </c>
      <c r="L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0</v>
      </c>
      <c r="S132">
        <v>0</v>
      </c>
      <c r="T132">
        <v>0</v>
      </c>
      <c r="U132">
        <v>0</v>
      </c>
      <c r="V132">
        <v>0</v>
      </c>
      <c r="W132">
        <v>0</v>
      </c>
      <c r="X132">
        <v>0</v>
      </c>
      <c r="Y132">
        <v>0</v>
      </c>
      <c r="Z132">
        <v>0</v>
      </c>
      <c r="AA132">
        <v>0</v>
      </c>
      <c r="AB132">
        <v>0</v>
      </c>
      <c r="AC132">
        <v>0</v>
      </c>
      <c r="AD132">
        <v>0</v>
      </c>
      <c r="AE132">
        <v>0</v>
      </c>
      <c r="AF132">
        <v>0</v>
      </c>
      <c r="AG132">
        <v>0</v>
      </c>
      <c r="AH132">
        <f t="shared" si="7"/>
        <v>0</v>
      </c>
      <c r="AI132">
        <f t="shared" si="8"/>
        <v>31</v>
      </c>
      <c r="AJ132">
        <f t="shared" si="9"/>
        <v>0</v>
      </c>
    </row>
    <row r="133" spans="1:36" ht="15">
      <c r="A133" s="177"/>
      <c r="B133">
        <v>51</v>
      </c>
      <c r="C133">
        <v>0</v>
      </c>
      <c r="D133">
        <v>0</v>
      </c>
      <c r="E133">
        <v>0</v>
      </c>
      <c r="F133">
        <v>0</v>
      </c>
      <c r="G133">
        <v>0</v>
      </c>
      <c r="H133">
        <v>0</v>
      </c>
      <c r="I133">
        <v>0</v>
      </c>
      <c r="J133">
        <v>0</v>
      </c>
      <c r="K133">
        <v>0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0</v>
      </c>
      <c r="S133">
        <v>0</v>
      </c>
      <c r="T133">
        <v>0</v>
      </c>
      <c r="U133">
        <v>0</v>
      </c>
      <c r="V133">
        <v>0</v>
      </c>
      <c r="W133">
        <v>0</v>
      </c>
      <c r="X133">
        <v>0</v>
      </c>
      <c r="Y133">
        <v>0</v>
      </c>
      <c r="Z133">
        <v>0</v>
      </c>
      <c r="AA133">
        <v>0</v>
      </c>
      <c r="AB133">
        <v>0</v>
      </c>
      <c r="AC133">
        <v>0</v>
      </c>
      <c r="AD133">
        <v>0</v>
      </c>
      <c r="AE133">
        <v>0</v>
      </c>
      <c r="AF133">
        <v>0</v>
      </c>
      <c r="AG133">
        <v>0</v>
      </c>
      <c r="AH133">
        <f t="shared" si="7"/>
        <v>0</v>
      </c>
      <c r="AI133">
        <f t="shared" si="8"/>
        <v>31</v>
      </c>
      <c r="AJ133">
        <f t="shared" si="9"/>
        <v>0</v>
      </c>
    </row>
    <row r="134" spans="1:36" ht="15">
      <c r="A134" s="177"/>
      <c r="B134">
        <v>52</v>
      </c>
      <c r="C134">
        <v>0</v>
      </c>
      <c r="D134">
        <v>0</v>
      </c>
      <c r="E134">
        <v>0</v>
      </c>
      <c r="F134">
        <v>0</v>
      </c>
      <c r="G134">
        <v>0</v>
      </c>
      <c r="H134">
        <v>0</v>
      </c>
      <c r="I134">
        <v>0</v>
      </c>
      <c r="J134">
        <v>0</v>
      </c>
      <c r="K134">
        <v>0</v>
      </c>
      <c r="L134">
        <v>0</v>
      </c>
      <c r="M134">
        <v>0</v>
      </c>
      <c r="N134">
        <v>0</v>
      </c>
      <c r="O134">
        <v>0</v>
      </c>
      <c r="P134">
        <v>0</v>
      </c>
      <c r="Q134">
        <v>0</v>
      </c>
      <c r="R134">
        <v>0</v>
      </c>
      <c r="S134">
        <v>0</v>
      </c>
      <c r="T134">
        <v>0</v>
      </c>
      <c r="U134">
        <v>0</v>
      </c>
      <c r="V134">
        <v>0</v>
      </c>
      <c r="W134">
        <v>0</v>
      </c>
      <c r="X134">
        <v>0</v>
      </c>
      <c r="Y134">
        <v>0</v>
      </c>
      <c r="Z134">
        <v>0</v>
      </c>
      <c r="AA134">
        <v>0</v>
      </c>
      <c r="AB134">
        <v>0</v>
      </c>
      <c r="AC134">
        <v>0</v>
      </c>
      <c r="AD134">
        <v>0</v>
      </c>
      <c r="AE134">
        <v>0</v>
      </c>
      <c r="AF134">
        <v>0</v>
      </c>
      <c r="AG134">
        <v>0</v>
      </c>
      <c r="AH134">
        <f t="shared" si="7"/>
        <v>0</v>
      </c>
      <c r="AI134">
        <f t="shared" si="8"/>
        <v>31</v>
      </c>
      <c r="AJ134">
        <f t="shared" si="9"/>
        <v>0</v>
      </c>
    </row>
    <row r="135" spans="1:36" ht="15">
      <c r="A135" s="177"/>
      <c r="B135">
        <v>53</v>
      </c>
      <c r="C135">
        <v>0</v>
      </c>
      <c r="D135">
        <v>0</v>
      </c>
      <c r="E135">
        <v>0</v>
      </c>
      <c r="F135">
        <v>0</v>
      </c>
      <c r="G135">
        <v>0</v>
      </c>
      <c r="H135">
        <v>0</v>
      </c>
      <c r="I135">
        <v>0</v>
      </c>
      <c r="J135">
        <v>0</v>
      </c>
      <c r="K135">
        <v>0</v>
      </c>
      <c r="L135">
        <v>0</v>
      </c>
      <c r="M135">
        <v>1</v>
      </c>
      <c r="N135">
        <v>0</v>
      </c>
      <c r="O135">
        <v>0</v>
      </c>
      <c r="P135">
        <v>0</v>
      </c>
      <c r="Q135">
        <v>0</v>
      </c>
      <c r="R135">
        <v>0</v>
      </c>
      <c r="S135">
        <v>0</v>
      </c>
      <c r="T135">
        <v>0</v>
      </c>
      <c r="U135">
        <v>0</v>
      </c>
      <c r="V135">
        <v>0</v>
      </c>
      <c r="W135">
        <v>0</v>
      </c>
      <c r="X135">
        <v>0</v>
      </c>
      <c r="Y135">
        <v>0</v>
      </c>
      <c r="Z135">
        <v>0</v>
      </c>
      <c r="AA135">
        <v>0</v>
      </c>
      <c r="AB135">
        <v>0</v>
      </c>
      <c r="AC135">
        <v>0</v>
      </c>
      <c r="AD135">
        <v>0</v>
      </c>
      <c r="AE135">
        <v>0</v>
      </c>
      <c r="AF135">
        <v>0</v>
      </c>
      <c r="AG135">
        <v>0</v>
      </c>
      <c r="AH135">
        <f t="shared" si="7"/>
        <v>1</v>
      </c>
      <c r="AI135">
        <f t="shared" si="8"/>
        <v>30</v>
      </c>
      <c r="AJ135">
        <f t="shared" si="9"/>
        <v>1</v>
      </c>
    </row>
    <row r="136" spans="1:36" ht="15">
      <c r="A136" s="177"/>
      <c r="B136">
        <v>54</v>
      </c>
      <c r="C136">
        <v>0</v>
      </c>
      <c r="D136">
        <v>0</v>
      </c>
      <c r="E136">
        <v>0</v>
      </c>
      <c r="F136">
        <v>0</v>
      </c>
      <c r="G136">
        <v>0</v>
      </c>
      <c r="H136">
        <v>0</v>
      </c>
      <c r="I136">
        <v>0</v>
      </c>
      <c r="J136">
        <v>0</v>
      </c>
      <c r="K136">
        <v>0</v>
      </c>
      <c r="L136">
        <v>0</v>
      </c>
      <c r="M136">
        <v>0</v>
      </c>
      <c r="N136">
        <v>0</v>
      </c>
      <c r="O136">
        <v>0</v>
      </c>
      <c r="P136">
        <v>0</v>
      </c>
      <c r="Q136">
        <v>0</v>
      </c>
      <c r="R136">
        <v>0</v>
      </c>
      <c r="S136">
        <v>0</v>
      </c>
      <c r="T136">
        <v>0</v>
      </c>
      <c r="U136">
        <v>0</v>
      </c>
      <c r="V136">
        <v>0</v>
      </c>
      <c r="W136">
        <v>0</v>
      </c>
      <c r="X136">
        <v>0</v>
      </c>
      <c r="Y136">
        <v>0</v>
      </c>
      <c r="Z136">
        <v>0</v>
      </c>
      <c r="AA136">
        <v>0</v>
      </c>
      <c r="AB136">
        <v>0</v>
      </c>
      <c r="AC136">
        <v>0</v>
      </c>
      <c r="AD136">
        <v>0</v>
      </c>
      <c r="AE136">
        <v>0</v>
      </c>
      <c r="AF136">
        <v>0</v>
      </c>
      <c r="AG136">
        <v>0</v>
      </c>
      <c r="AH136">
        <f t="shared" si="7"/>
        <v>0</v>
      </c>
      <c r="AI136">
        <f t="shared" si="8"/>
        <v>31</v>
      </c>
      <c r="AJ136">
        <f t="shared" si="9"/>
        <v>0</v>
      </c>
    </row>
    <row r="137" spans="1:36" ht="15">
      <c r="A137" s="177"/>
      <c r="B137">
        <v>55</v>
      </c>
      <c r="C137">
        <v>0</v>
      </c>
      <c r="D137">
        <v>0</v>
      </c>
      <c r="E137">
        <v>0</v>
      </c>
      <c r="F137">
        <v>0</v>
      </c>
      <c r="G137">
        <v>0</v>
      </c>
      <c r="H137">
        <v>0</v>
      </c>
      <c r="I137">
        <v>0</v>
      </c>
      <c r="J137">
        <v>0</v>
      </c>
      <c r="K137">
        <v>0</v>
      </c>
      <c r="L137">
        <v>0</v>
      </c>
      <c r="M137">
        <v>0</v>
      </c>
      <c r="N137">
        <v>0</v>
      </c>
      <c r="O137">
        <v>0</v>
      </c>
      <c r="P137">
        <v>0</v>
      </c>
      <c r="Q137">
        <v>0</v>
      </c>
      <c r="R137">
        <v>0</v>
      </c>
      <c r="S137">
        <v>0</v>
      </c>
      <c r="T137">
        <v>0</v>
      </c>
      <c r="U137">
        <v>0</v>
      </c>
      <c r="V137">
        <v>0</v>
      </c>
      <c r="W137">
        <v>0</v>
      </c>
      <c r="X137">
        <v>0</v>
      </c>
      <c r="Y137">
        <v>0</v>
      </c>
      <c r="Z137">
        <v>0</v>
      </c>
      <c r="AA137">
        <v>0</v>
      </c>
      <c r="AB137">
        <v>0</v>
      </c>
      <c r="AC137">
        <v>0</v>
      </c>
      <c r="AD137">
        <v>0</v>
      </c>
      <c r="AE137">
        <v>0</v>
      </c>
      <c r="AF137">
        <v>0</v>
      </c>
      <c r="AG137">
        <v>3</v>
      </c>
      <c r="AH137">
        <f t="shared" si="7"/>
        <v>3</v>
      </c>
      <c r="AI137">
        <f t="shared" si="8"/>
        <v>30</v>
      </c>
      <c r="AJ137">
        <f t="shared" si="9"/>
        <v>1</v>
      </c>
    </row>
    <row r="138" spans="1:36" ht="15">
      <c r="A138" s="177"/>
      <c r="B138">
        <v>56</v>
      </c>
      <c r="C138">
        <v>0</v>
      </c>
      <c r="D138">
        <v>0</v>
      </c>
      <c r="E138">
        <v>0</v>
      </c>
      <c r="F138">
        <v>0</v>
      </c>
      <c r="G138">
        <v>0</v>
      </c>
      <c r="H138">
        <v>0</v>
      </c>
      <c r="I138">
        <v>0</v>
      </c>
      <c r="J138">
        <v>0</v>
      </c>
      <c r="K138">
        <v>0</v>
      </c>
      <c r="L138">
        <v>0</v>
      </c>
      <c r="M138">
        <v>0</v>
      </c>
      <c r="N138">
        <v>0</v>
      </c>
      <c r="O138">
        <v>0</v>
      </c>
      <c r="P138">
        <v>0</v>
      </c>
      <c r="Q138">
        <v>0</v>
      </c>
      <c r="R138">
        <v>0</v>
      </c>
      <c r="S138">
        <v>0</v>
      </c>
      <c r="T138">
        <v>1</v>
      </c>
      <c r="U138">
        <v>0</v>
      </c>
      <c r="V138">
        <v>0</v>
      </c>
      <c r="W138">
        <v>0</v>
      </c>
      <c r="X138">
        <v>0</v>
      </c>
      <c r="Y138">
        <v>0</v>
      </c>
      <c r="Z138">
        <v>0</v>
      </c>
      <c r="AA138">
        <v>0</v>
      </c>
      <c r="AB138">
        <v>0</v>
      </c>
      <c r="AC138">
        <v>0</v>
      </c>
      <c r="AD138">
        <v>0</v>
      </c>
      <c r="AE138">
        <v>0</v>
      </c>
      <c r="AF138">
        <v>0</v>
      </c>
      <c r="AG138">
        <v>0</v>
      </c>
      <c r="AH138">
        <f t="shared" si="7"/>
        <v>1</v>
      </c>
      <c r="AI138">
        <f t="shared" si="8"/>
        <v>30</v>
      </c>
      <c r="AJ138">
        <f t="shared" si="9"/>
        <v>1</v>
      </c>
    </row>
    <row r="139" spans="1:36" ht="15">
      <c r="A139" s="177"/>
      <c r="B139">
        <v>57</v>
      </c>
      <c r="C139">
        <v>0</v>
      </c>
      <c r="D139">
        <v>0</v>
      </c>
      <c r="E139">
        <v>0</v>
      </c>
      <c r="F139">
        <v>0</v>
      </c>
      <c r="G139">
        <v>0</v>
      </c>
      <c r="H139">
        <v>0</v>
      </c>
      <c r="I139">
        <v>0</v>
      </c>
      <c r="J139">
        <v>0</v>
      </c>
      <c r="K139">
        <v>0</v>
      </c>
      <c r="L139">
        <v>0</v>
      </c>
      <c r="M139">
        <v>0</v>
      </c>
      <c r="N139">
        <v>0</v>
      </c>
      <c r="O139">
        <v>0</v>
      </c>
      <c r="P139">
        <v>0</v>
      </c>
      <c r="Q139">
        <v>0</v>
      </c>
      <c r="R139">
        <v>0</v>
      </c>
      <c r="S139">
        <v>0</v>
      </c>
      <c r="T139">
        <v>0</v>
      </c>
      <c r="U139">
        <v>0</v>
      </c>
      <c r="V139">
        <v>0</v>
      </c>
      <c r="W139">
        <v>0</v>
      </c>
      <c r="X139">
        <v>1</v>
      </c>
      <c r="Y139">
        <v>0</v>
      </c>
      <c r="Z139">
        <v>0</v>
      </c>
      <c r="AA139">
        <v>0</v>
      </c>
      <c r="AB139">
        <v>0</v>
      </c>
      <c r="AC139">
        <v>0</v>
      </c>
      <c r="AD139">
        <v>0</v>
      </c>
      <c r="AE139">
        <v>0</v>
      </c>
      <c r="AF139">
        <v>0</v>
      </c>
      <c r="AG139">
        <v>0</v>
      </c>
      <c r="AH139">
        <f t="shared" si="7"/>
        <v>1</v>
      </c>
      <c r="AI139">
        <f t="shared" si="8"/>
        <v>30</v>
      </c>
      <c r="AJ139">
        <f t="shared" si="9"/>
        <v>1</v>
      </c>
    </row>
    <row r="140" spans="1:36" ht="15">
      <c r="A140" s="177"/>
      <c r="B140">
        <v>58</v>
      </c>
      <c r="C140">
        <v>0</v>
      </c>
      <c r="D140">
        <v>0</v>
      </c>
      <c r="E140">
        <v>0</v>
      </c>
      <c r="F140">
        <v>0</v>
      </c>
      <c r="G140">
        <v>0</v>
      </c>
      <c r="H140">
        <v>0</v>
      </c>
      <c r="I140">
        <v>0</v>
      </c>
      <c r="J140">
        <v>0</v>
      </c>
      <c r="K140">
        <v>0</v>
      </c>
      <c r="L140">
        <v>0</v>
      </c>
      <c r="M140">
        <v>0</v>
      </c>
      <c r="N140">
        <v>0</v>
      </c>
      <c r="O140">
        <v>0</v>
      </c>
      <c r="P140">
        <v>0</v>
      </c>
      <c r="Q140">
        <v>0</v>
      </c>
      <c r="R140">
        <v>0</v>
      </c>
      <c r="S140">
        <v>0</v>
      </c>
      <c r="T140">
        <v>0</v>
      </c>
      <c r="U140">
        <v>1</v>
      </c>
      <c r="V140">
        <v>0</v>
      </c>
      <c r="W140">
        <v>0</v>
      </c>
      <c r="X140">
        <v>0</v>
      </c>
      <c r="Y140">
        <v>0</v>
      </c>
      <c r="Z140">
        <v>0</v>
      </c>
      <c r="AA140">
        <v>0</v>
      </c>
      <c r="AB140">
        <v>0</v>
      </c>
      <c r="AC140">
        <v>0</v>
      </c>
      <c r="AD140">
        <v>0</v>
      </c>
      <c r="AE140">
        <v>0</v>
      </c>
      <c r="AF140">
        <v>0</v>
      </c>
      <c r="AG140">
        <v>0</v>
      </c>
      <c r="AH140">
        <f t="shared" si="7"/>
        <v>1</v>
      </c>
      <c r="AI140">
        <f t="shared" si="8"/>
        <v>30</v>
      </c>
      <c r="AJ140">
        <f t="shared" si="9"/>
        <v>1</v>
      </c>
    </row>
    <row r="141" spans="1:36" ht="15">
      <c r="A141" s="177"/>
      <c r="B141">
        <v>59</v>
      </c>
      <c r="C141">
        <v>0</v>
      </c>
      <c r="D141">
        <v>0</v>
      </c>
      <c r="E141">
        <v>0</v>
      </c>
      <c r="F141">
        <v>0</v>
      </c>
      <c r="G141">
        <v>0</v>
      </c>
      <c r="H141">
        <v>0</v>
      </c>
      <c r="I141">
        <v>0</v>
      </c>
      <c r="J141">
        <v>0</v>
      </c>
      <c r="K141">
        <v>0</v>
      </c>
      <c r="L141">
        <v>0</v>
      </c>
      <c r="M141">
        <v>0</v>
      </c>
      <c r="N141">
        <v>0</v>
      </c>
      <c r="O141">
        <v>0</v>
      </c>
      <c r="P141">
        <v>0</v>
      </c>
      <c r="Q141">
        <v>0</v>
      </c>
      <c r="R141">
        <v>0</v>
      </c>
      <c r="S141">
        <v>0</v>
      </c>
      <c r="T141">
        <v>0</v>
      </c>
      <c r="U141">
        <v>0</v>
      </c>
      <c r="V141">
        <v>0</v>
      </c>
      <c r="W141">
        <v>0</v>
      </c>
      <c r="X141">
        <v>0</v>
      </c>
      <c r="Y141">
        <v>0</v>
      </c>
      <c r="Z141">
        <v>0</v>
      </c>
      <c r="AA141">
        <v>0</v>
      </c>
      <c r="AB141">
        <v>0</v>
      </c>
      <c r="AC141">
        <v>0</v>
      </c>
      <c r="AD141">
        <v>0</v>
      </c>
      <c r="AE141">
        <v>0</v>
      </c>
      <c r="AF141">
        <v>0</v>
      </c>
      <c r="AG141">
        <v>6</v>
      </c>
      <c r="AH141">
        <f t="shared" si="7"/>
        <v>6</v>
      </c>
      <c r="AI141">
        <f t="shared" si="8"/>
        <v>30</v>
      </c>
      <c r="AJ141">
        <f t="shared" si="9"/>
        <v>1</v>
      </c>
    </row>
    <row r="142" spans="1:36" ht="15">
      <c r="A142" s="177"/>
      <c r="B142">
        <v>60</v>
      </c>
      <c r="C142">
        <v>0</v>
      </c>
      <c r="D142">
        <v>0</v>
      </c>
      <c r="E142">
        <v>0</v>
      </c>
      <c r="F142">
        <v>0</v>
      </c>
      <c r="G142">
        <v>0</v>
      </c>
      <c r="H142">
        <v>0</v>
      </c>
      <c r="I142">
        <v>0</v>
      </c>
      <c r="J142">
        <v>0</v>
      </c>
      <c r="K142">
        <v>0</v>
      </c>
      <c r="L142">
        <v>0</v>
      </c>
      <c r="M142">
        <v>0</v>
      </c>
      <c r="N142">
        <v>0</v>
      </c>
      <c r="O142">
        <v>0</v>
      </c>
      <c r="P142">
        <v>0</v>
      </c>
      <c r="Q142">
        <v>0</v>
      </c>
      <c r="R142">
        <v>0</v>
      </c>
      <c r="S142">
        <v>0</v>
      </c>
      <c r="T142">
        <v>0</v>
      </c>
      <c r="U142">
        <v>0</v>
      </c>
      <c r="V142">
        <v>0</v>
      </c>
      <c r="W142">
        <v>0</v>
      </c>
      <c r="X142">
        <v>0</v>
      </c>
      <c r="Y142">
        <v>0</v>
      </c>
      <c r="Z142">
        <v>0</v>
      </c>
      <c r="AA142">
        <v>0</v>
      </c>
      <c r="AB142">
        <v>0</v>
      </c>
      <c r="AC142">
        <v>0</v>
      </c>
      <c r="AD142">
        <v>0</v>
      </c>
      <c r="AE142">
        <v>0</v>
      </c>
      <c r="AF142">
        <v>0</v>
      </c>
      <c r="AG142">
        <v>0</v>
      </c>
      <c r="AH142">
        <f t="shared" si="7"/>
        <v>0</v>
      </c>
      <c r="AI142">
        <f t="shared" si="8"/>
        <v>31</v>
      </c>
      <c r="AJ142">
        <f t="shared" si="9"/>
        <v>0</v>
      </c>
    </row>
    <row r="143" spans="1:36" ht="15">
      <c r="A143" s="177"/>
      <c r="B143">
        <v>61</v>
      </c>
      <c r="C143">
        <v>1</v>
      </c>
      <c r="D143">
        <v>0</v>
      </c>
      <c r="E143">
        <v>0</v>
      </c>
      <c r="F143">
        <v>0</v>
      </c>
      <c r="G143">
        <v>0</v>
      </c>
      <c r="H143">
        <v>0</v>
      </c>
      <c r="I143">
        <v>0</v>
      </c>
      <c r="J143">
        <v>0</v>
      </c>
      <c r="K143">
        <v>0</v>
      </c>
      <c r="L143">
        <v>0</v>
      </c>
      <c r="M143">
        <v>0</v>
      </c>
      <c r="N143">
        <v>0</v>
      </c>
      <c r="O143">
        <v>0</v>
      </c>
      <c r="P143">
        <v>0</v>
      </c>
      <c r="Q143">
        <v>0</v>
      </c>
      <c r="R143">
        <v>0</v>
      </c>
      <c r="S143">
        <v>0</v>
      </c>
      <c r="T143">
        <v>0</v>
      </c>
      <c r="U143">
        <v>0</v>
      </c>
      <c r="V143">
        <v>0</v>
      </c>
      <c r="W143">
        <v>0</v>
      </c>
      <c r="X143">
        <v>0</v>
      </c>
      <c r="Y143">
        <v>0</v>
      </c>
      <c r="Z143">
        <v>0</v>
      </c>
      <c r="AA143">
        <v>0</v>
      </c>
      <c r="AB143">
        <v>0</v>
      </c>
      <c r="AC143">
        <v>0</v>
      </c>
      <c r="AD143">
        <v>0</v>
      </c>
      <c r="AE143">
        <v>0</v>
      </c>
      <c r="AF143">
        <v>0</v>
      </c>
      <c r="AG143">
        <v>0</v>
      </c>
      <c r="AH143">
        <f t="shared" si="7"/>
        <v>1</v>
      </c>
      <c r="AI143">
        <f t="shared" si="8"/>
        <v>30</v>
      </c>
      <c r="AJ143">
        <f t="shared" si="9"/>
        <v>1</v>
      </c>
    </row>
    <row r="144" spans="1:36" ht="15">
      <c r="A144" s="177"/>
      <c r="B144">
        <v>62</v>
      </c>
      <c r="C144">
        <v>0</v>
      </c>
      <c r="D144">
        <v>0</v>
      </c>
      <c r="E144">
        <v>0</v>
      </c>
      <c r="F144">
        <v>0</v>
      </c>
      <c r="G144">
        <v>0</v>
      </c>
      <c r="H144">
        <v>0</v>
      </c>
      <c r="I144">
        <v>0</v>
      </c>
      <c r="J144">
        <v>0</v>
      </c>
      <c r="K144">
        <v>0</v>
      </c>
      <c r="L144">
        <v>0</v>
      </c>
      <c r="M144">
        <v>0</v>
      </c>
      <c r="N144">
        <v>0</v>
      </c>
      <c r="O144">
        <v>0</v>
      </c>
      <c r="P144">
        <v>0</v>
      </c>
      <c r="Q144">
        <v>0</v>
      </c>
      <c r="R144">
        <v>0</v>
      </c>
      <c r="S144">
        <v>0</v>
      </c>
      <c r="T144">
        <v>0</v>
      </c>
      <c r="U144">
        <v>0</v>
      </c>
      <c r="V144">
        <v>0</v>
      </c>
      <c r="W144">
        <v>0</v>
      </c>
      <c r="X144">
        <v>0</v>
      </c>
      <c r="Y144">
        <v>0</v>
      </c>
      <c r="Z144">
        <v>0</v>
      </c>
      <c r="AA144">
        <v>0</v>
      </c>
      <c r="AB144">
        <v>0</v>
      </c>
      <c r="AC144">
        <v>0</v>
      </c>
      <c r="AD144">
        <v>0</v>
      </c>
      <c r="AE144">
        <v>0</v>
      </c>
      <c r="AF144">
        <v>0</v>
      </c>
      <c r="AG144">
        <v>0</v>
      </c>
      <c r="AH144">
        <f t="shared" si="7"/>
        <v>0</v>
      </c>
      <c r="AI144">
        <f t="shared" si="8"/>
        <v>31</v>
      </c>
      <c r="AJ144">
        <f t="shared" si="9"/>
        <v>0</v>
      </c>
    </row>
    <row r="145" spans="1:36" ht="15">
      <c r="A145" s="177"/>
      <c r="B145">
        <v>63</v>
      </c>
      <c r="C145">
        <v>0</v>
      </c>
      <c r="D145">
        <v>0</v>
      </c>
      <c r="E145">
        <v>0</v>
      </c>
      <c r="F145">
        <v>0</v>
      </c>
      <c r="G145">
        <v>0</v>
      </c>
      <c r="H145">
        <v>0</v>
      </c>
      <c r="I145">
        <v>0</v>
      </c>
      <c r="J145">
        <v>0</v>
      </c>
      <c r="K145">
        <v>0</v>
      </c>
      <c r="L145">
        <v>0</v>
      </c>
      <c r="M145">
        <v>0</v>
      </c>
      <c r="N145">
        <v>0</v>
      </c>
      <c r="O145">
        <v>0</v>
      </c>
      <c r="P145">
        <v>0</v>
      </c>
      <c r="Q145">
        <v>0</v>
      </c>
      <c r="R145">
        <v>1</v>
      </c>
      <c r="S145">
        <v>0</v>
      </c>
      <c r="T145">
        <v>0</v>
      </c>
      <c r="U145">
        <v>0</v>
      </c>
      <c r="V145">
        <v>0</v>
      </c>
      <c r="W145">
        <v>0</v>
      </c>
      <c r="X145">
        <v>0</v>
      </c>
      <c r="Y145">
        <v>0</v>
      </c>
      <c r="Z145">
        <v>0</v>
      </c>
      <c r="AA145">
        <v>0</v>
      </c>
      <c r="AB145">
        <v>0</v>
      </c>
      <c r="AC145">
        <v>0</v>
      </c>
      <c r="AD145">
        <v>0</v>
      </c>
      <c r="AE145">
        <v>0</v>
      </c>
      <c r="AF145">
        <v>0</v>
      </c>
      <c r="AG145">
        <v>0</v>
      </c>
      <c r="AH145">
        <f t="shared" si="7"/>
        <v>1</v>
      </c>
      <c r="AI145">
        <f t="shared" si="8"/>
        <v>30</v>
      </c>
      <c r="AJ145">
        <f t="shared" si="9"/>
        <v>1</v>
      </c>
    </row>
    <row r="146" spans="1:36" ht="15">
      <c r="A146" s="177"/>
      <c r="B146">
        <v>64</v>
      </c>
      <c r="C146">
        <v>0</v>
      </c>
      <c r="D146">
        <v>0</v>
      </c>
      <c r="E146">
        <v>0</v>
      </c>
      <c r="F146">
        <v>0</v>
      </c>
      <c r="G146">
        <v>0</v>
      </c>
      <c r="H146">
        <v>0</v>
      </c>
      <c r="I146">
        <v>0</v>
      </c>
      <c r="J146">
        <v>0</v>
      </c>
      <c r="K146">
        <v>0</v>
      </c>
      <c r="L146">
        <v>0</v>
      </c>
      <c r="M146">
        <v>0</v>
      </c>
      <c r="N146">
        <v>2</v>
      </c>
      <c r="O146">
        <v>0</v>
      </c>
      <c r="P146">
        <v>0</v>
      </c>
      <c r="Q146">
        <v>0</v>
      </c>
      <c r="R146">
        <v>0</v>
      </c>
      <c r="S146">
        <v>0</v>
      </c>
      <c r="T146">
        <v>0</v>
      </c>
      <c r="U146">
        <v>0</v>
      </c>
      <c r="V146">
        <v>0</v>
      </c>
      <c r="W146">
        <v>0</v>
      </c>
      <c r="X146">
        <v>0</v>
      </c>
      <c r="Y146">
        <v>0</v>
      </c>
      <c r="Z146">
        <v>0</v>
      </c>
      <c r="AA146">
        <v>0</v>
      </c>
      <c r="AB146">
        <v>0</v>
      </c>
      <c r="AC146">
        <v>0</v>
      </c>
      <c r="AD146">
        <v>0</v>
      </c>
      <c r="AE146">
        <v>0</v>
      </c>
      <c r="AF146">
        <v>0</v>
      </c>
      <c r="AG146">
        <v>0</v>
      </c>
      <c r="AH146">
        <f t="shared" si="7"/>
        <v>2</v>
      </c>
      <c r="AI146">
        <f t="shared" si="8"/>
        <v>30</v>
      </c>
      <c r="AJ146">
        <f t="shared" si="9"/>
        <v>1</v>
      </c>
    </row>
    <row r="147" spans="1:36" ht="15">
      <c r="A147" s="177"/>
      <c r="B147" s="121">
        <v>65</v>
      </c>
      <c r="C147">
        <v>0</v>
      </c>
      <c r="D147">
        <v>0</v>
      </c>
      <c r="E147">
        <v>0</v>
      </c>
      <c r="F147">
        <v>0</v>
      </c>
      <c r="G147">
        <v>0</v>
      </c>
      <c r="H147">
        <v>0</v>
      </c>
      <c r="I147">
        <v>0</v>
      </c>
      <c r="J147">
        <v>0</v>
      </c>
      <c r="K147">
        <v>0</v>
      </c>
      <c r="L147">
        <v>0</v>
      </c>
      <c r="M147">
        <v>2</v>
      </c>
      <c r="N147">
        <v>0</v>
      </c>
      <c r="O147">
        <v>0</v>
      </c>
      <c r="P147">
        <v>0</v>
      </c>
      <c r="Q147">
        <v>0</v>
      </c>
      <c r="R147">
        <v>0</v>
      </c>
      <c r="S147">
        <v>0</v>
      </c>
      <c r="T147">
        <v>0</v>
      </c>
      <c r="U147">
        <v>0</v>
      </c>
      <c r="V147">
        <v>0</v>
      </c>
      <c r="W147">
        <v>0</v>
      </c>
      <c r="X147">
        <v>3</v>
      </c>
      <c r="Y147">
        <v>0</v>
      </c>
      <c r="Z147">
        <v>0</v>
      </c>
      <c r="AA147">
        <v>0</v>
      </c>
      <c r="AB147">
        <v>0</v>
      </c>
      <c r="AC147">
        <v>0</v>
      </c>
      <c r="AD147">
        <v>0</v>
      </c>
      <c r="AE147">
        <v>0</v>
      </c>
      <c r="AF147">
        <v>0</v>
      </c>
      <c r="AG147">
        <v>0</v>
      </c>
      <c r="AH147">
        <f t="shared" si="7"/>
        <v>5</v>
      </c>
      <c r="AI147">
        <f t="shared" si="8"/>
        <v>29</v>
      </c>
      <c r="AJ147">
        <f t="shared" si="9"/>
        <v>2</v>
      </c>
    </row>
    <row r="148" spans="1:36" ht="15">
      <c r="A148" s="177"/>
      <c r="B148">
        <v>66</v>
      </c>
      <c r="C148">
        <v>0</v>
      </c>
      <c r="D148">
        <v>0</v>
      </c>
      <c r="E148">
        <v>0</v>
      </c>
      <c r="F148">
        <v>0</v>
      </c>
      <c r="G148">
        <v>0</v>
      </c>
      <c r="H148">
        <v>0</v>
      </c>
      <c r="I148">
        <v>0</v>
      </c>
      <c r="J148">
        <v>0</v>
      </c>
      <c r="K148">
        <v>2</v>
      </c>
      <c r="L148">
        <v>0</v>
      </c>
      <c r="M148">
        <v>0</v>
      </c>
      <c r="N148">
        <v>0</v>
      </c>
      <c r="O148">
        <v>0</v>
      </c>
      <c r="P148">
        <v>0</v>
      </c>
      <c r="Q148">
        <v>0</v>
      </c>
      <c r="R148">
        <v>0</v>
      </c>
      <c r="S148">
        <v>0</v>
      </c>
      <c r="T148">
        <v>0</v>
      </c>
      <c r="U148">
        <v>0</v>
      </c>
      <c r="V148">
        <v>2</v>
      </c>
      <c r="W148">
        <v>0</v>
      </c>
      <c r="X148">
        <v>0</v>
      </c>
      <c r="Y148">
        <v>0</v>
      </c>
      <c r="Z148">
        <v>0</v>
      </c>
      <c r="AA148">
        <v>0</v>
      </c>
      <c r="AB148">
        <v>0</v>
      </c>
      <c r="AC148">
        <v>0</v>
      </c>
      <c r="AD148">
        <v>0</v>
      </c>
      <c r="AE148">
        <v>0</v>
      </c>
      <c r="AF148">
        <v>0</v>
      </c>
      <c r="AG148">
        <v>0</v>
      </c>
      <c r="AH148">
        <f t="shared" si="7"/>
        <v>4</v>
      </c>
      <c r="AI148">
        <f t="shared" si="8"/>
        <v>29</v>
      </c>
      <c r="AJ148">
        <f t="shared" si="9"/>
        <v>2</v>
      </c>
    </row>
    <row r="149" spans="1:36" ht="15">
      <c r="A149" s="177"/>
      <c r="B149">
        <v>67</v>
      </c>
      <c r="C149">
        <v>0</v>
      </c>
      <c r="D149">
        <v>0</v>
      </c>
      <c r="E149">
        <v>0</v>
      </c>
      <c r="F149">
        <v>0</v>
      </c>
      <c r="G149">
        <v>0</v>
      </c>
      <c r="H149">
        <v>0</v>
      </c>
      <c r="I149">
        <v>0</v>
      </c>
      <c r="J149">
        <v>0</v>
      </c>
      <c r="K149">
        <v>5</v>
      </c>
      <c r="L149">
        <v>0</v>
      </c>
      <c r="M149">
        <v>0</v>
      </c>
      <c r="N149">
        <v>0</v>
      </c>
      <c r="O149">
        <v>0</v>
      </c>
      <c r="P149">
        <v>0</v>
      </c>
      <c r="Q149">
        <v>0</v>
      </c>
      <c r="R149">
        <v>0</v>
      </c>
      <c r="S149">
        <v>0</v>
      </c>
      <c r="T149">
        <v>0</v>
      </c>
      <c r="U149">
        <v>0</v>
      </c>
      <c r="V149">
        <v>0</v>
      </c>
      <c r="W149">
        <v>0</v>
      </c>
      <c r="X149">
        <v>1</v>
      </c>
      <c r="Y149">
        <v>0</v>
      </c>
      <c r="Z149">
        <v>0</v>
      </c>
      <c r="AA149">
        <v>0</v>
      </c>
      <c r="AB149">
        <v>0</v>
      </c>
      <c r="AC149">
        <v>0</v>
      </c>
      <c r="AD149">
        <v>0</v>
      </c>
      <c r="AE149">
        <v>0</v>
      </c>
      <c r="AF149">
        <v>0</v>
      </c>
      <c r="AG149">
        <v>0</v>
      </c>
      <c r="AH149">
        <f t="shared" si="7"/>
        <v>6</v>
      </c>
      <c r="AI149">
        <f t="shared" si="8"/>
        <v>29</v>
      </c>
      <c r="AJ149">
        <f t="shared" si="9"/>
        <v>2</v>
      </c>
    </row>
    <row r="150" spans="1:36" ht="15">
      <c r="A150" s="177"/>
      <c r="B150">
        <v>68</v>
      </c>
      <c r="C150">
        <v>0</v>
      </c>
      <c r="D150">
        <v>0</v>
      </c>
      <c r="E150">
        <v>0</v>
      </c>
      <c r="F150">
        <v>0</v>
      </c>
      <c r="G150">
        <v>0</v>
      </c>
      <c r="H150">
        <v>0</v>
      </c>
      <c r="I150">
        <v>0</v>
      </c>
      <c r="J150">
        <v>0</v>
      </c>
      <c r="K150">
        <v>7</v>
      </c>
      <c r="L150">
        <v>0</v>
      </c>
      <c r="M150">
        <v>0</v>
      </c>
      <c r="N150">
        <v>0</v>
      </c>
      <c r="O150">
        <v>0</v>
      </c>
      <c r="P150">
        <v>0</v>
      </c>
      <c r="Q150">
        <v>1</v>
      </c>
      <c r="R150">
        <v>0</v>
      </c>
      <c r="S150">
        <v>0</v>
      </c>
      <c r="T150">
        <v>0</v>
      </c>
      <c r="U150">
        <v>0</v>
      </c>
      <c r="V150">
        <v>0</v>
      </c>
      <c r="W150">
        <v>0</v>
      </c>
      <c r="X150">
        <v>0</v>
      </c>
      <c r="Y150">
        <v>0</v>
      </c>
      <c r="Z150">
        <v>0</v>
      </c>
      <c r="AA150">
        <v>0</v>
      </c>
      <c r="AB150">
        <v>0</v>
      </c>
      <c r="AC150">
        <v>0</v>
      </c>
      <c r="AD150">
        <v>0</v>
      </c>
      <c r="AE150">
        <v>0</v>
      </c>
      <c r="AF150">
        <v>0</v>
      </c>
      <c r="AG150">
        <v>0</v>
      </c>
      <c r="AH150">
        <f t="shared" si="7"/>
        <v>8</v>
      </c>
      <c r="AI150">
        <f t="shared" si="8"/>
        <v>29</v>
      </c>
      <c r="AJ150">
        <f t="shared" si="9"/>
        <v>2</v>
      </c>
    </row>
    <row r="151" spans="1:36" ht="15">
      <c r="A151" s="177"/>
      <c r="B151">
        <v>69</v>
      </c>
      <c r="C151">
        <v>0</v>
      </c>
      <c r="D151">
        <v>0</v>
      </c>
      <c r="E151">
        <v>0</v>
      </c>
      <c r="F151">
        <v>0</v>
      </c>
      <c r="G151">
        <v>0</v>
      </c>
      <c r="H151">
        <v>0</v>
      </c>
      <c r="I151">
        <v>0</v>
      </c>
      <c r="J151">
        <v>0</v>
      </c>
      <c r="K151">
        <v>1</v>
      </c>
      <c r="L151">
        <v>0</v>
      </c>
      <c r="M151">
        <v>3</v>
      </c>
      <c r="N151">
        <v>0</v>
      </c>
      <c r="O151">
        <v>0</v>
      </c>
      <c r="P151">
        <v>0</v>
      </c>
      <c r="Q151">
        <v>0</v>
      </c>
      <c r="R151">
        <v>0</v>
      </c>
      <c r="S151">
        <v>0</v>
      </c>
      <c r="T151">
        <v>0</v>
      </c>
      <c r="U151">
        <v>0</v>
      </c>
      <c r="V151">
        <v>2</v>
      </c>
      <c r="W151">
        <v>0</v>
      </c>
      <c r="X151">
        <v>0</v>
      </c>
      <c r="Y151">
        <v>0</v>
      </c>
      <c r="Z151">
        <v>0</v>
      </c>
      <c r="AA151">
        <v>0</v>
      </c>
      <c r="AB151">
        <v>0</v>
      </c>
      <c r="AC151">
        <v>1</v>
      </c>
      <c r="AD151">
        <v>0</v>
      </c>
      <c r="AE151">
        <v>0</v>
      </c>
      <c r="AF151">
        <v>0</v>
      </c>
      <c r="AG151">
        <v>0</v>
      </c>
      <c r="AH151">
        <f t="shared" si="7"/>
        <v>7</v>
      </c>
      <c r="AI151">
        <f t="shared" si="8"/>
        <v>27</v>
      </c>
      <c r="AJ151">
        <f t="shared" si="9"/>
        <v>4</v>
      </c>
    </row>
    <row r="152" spans="1:36" ht="15">
      <c r="A152" s="177"/>
      <c r="B152">
        <v>70</v>
      </c>
      <c r="C152">
        <v>0</v>
      </c>
      <c r="D152">
        <v>0</v>
      </c>
      <c r="E152">
        <v>0</v>
      </c>
      <c r="F152">
        <v>0</v>
      </c>
      <c r="G152">
        <v>0</v>
      </c>
      <c r="H152">
        <v>0</v>
      </c>
      <c r="I152">
        <v>0</v>
      </c>
      <c r="J152">
        <v>0</v>
      </c>
      <c r="K152">
        <v>7</v>
      </c>
      <c r="L152">
        <v>0</v>
      </c>
      <c r="M152">
        <v>0</v>
      </c>
      <c r="N152">
        <v>0</v>
      </c>
      <c r="O152">
        <v>0</v>
      </c>
      <c r="P152">
        <v>0</v>
      </c>
      <c r="Q152">
        <v>0</v>
      </c>
      <c r="R152">
        <v>0</v>
      </c>
      <c r="S152">
        <v>0</v>
      </c>
      <c r="T152">
        <v>0</v>
      </c>
      <c r="U152">
        <v>0</v>
      </c>
      <c r="V152">
        <v>0</v>
      </c>
      <c r="W152">
        <v>0</v>
      </c>
      <c r="X152">
        <v>0</v>
      </c>
      <c r="Y152">
        <v>3</v>
      </c>
      <c r="Z152">
        <v>0</v>
      </c>
      <c r="AA152">
        <v>0</v>
      </c>
      <c r="AB152">
        <v>0</v>
      </c>
      <c r="AC152">
        <v>0</v>
      </c>
      <c r="AD152">
        <v>0</v>
      </c>
      <c r="AE152">
        <v>0</v>
      </c>
      <c r="AF152">
        <v>0</v>
      </c>
      <c r="AG152">
        <v>0</v>
      </c>
      <c r="AH152">
        <f t="shared" si="7"/>
        <v>10</v>
      </c>
      <c r="AI152">
        <f t="shared" si="8"/>
        <v>29</v>
      </c>
      <c r="AJ152">
        <f t="shared" si="9"/>
        <v>2</v>
      </c>
    </row>
    <row r="153" spans="1:36" ht="15">
      <c r="A153" s="177"/>
      <c r="B153">
        <v>71</v>
      </c>
      <c r="C153">
        <v>0</v>
      </c>
      <c r="D153">
        <v>0</v>
      </c>
      <c r="E153">
        <v>0</v>
      </c>
      <c r="F153">
        <v>0</v>
      </c>
      <c r="G153">
        <v>0</v>
      </c>
      <c r="H153">
        <v>0</v>
      </c>
      <c r="I153">
        <v>0</v>
      </c>
      <c r="J153">
        <v>0</v>
      </c>
      <c r="K153">
        <v>4</v>
      </c>
      <c r="L153">
        <v>0</v>
      </c>
      <c r="M153">
        <v>0</v>
      </c>
      <c r="N153">
        <v>0</v>
      </c>
      <c r="O153">
        <v>0</v>
      </c>
      <c r="P153">
        <v>0</v>
      </c>
      <c r="Q153">
        <v>0</v>
      </c>
      <c r="R153">
        <v>0</v>
      </c>
      <c r="S153">
        <v>0</v>
      </c>
      <c r="T153">
        <v>0</v>
      </c>
      <c r="U153">
        <v>0</v>
      </c>
      <c r="V153">
        <v>1</v>
      </c>
      <c r="W153">
        <v>0</v>
      </c>
      <c r="X153">
        <v>0</v>
      </c>
      <c r="Y153">
        <v>0</v>
      </c>
      <c r="Z153">
        <v>0</v>
      </c>
      <c r="AA153">
        <v>0</v>
      </c>
      <c r="AB153">
        <v>0</v>
      </c>
      <c r="AC153">
        <v>0</v>
      </c>
      <c r="AD153">
        <v>0</v>
      </c>
      <c r="AE153">
        <v>0</v>
      </c>
      <c r="AF153">
        <v>0</v>
      </c>
      <c r="AG153">
        <v>0</v>
      </c>
      <c r="AH153">
        <f t="shared" si="7"/>
        <v>5</v>
      </c>
      <c r="AI153">
        <f t="shared" si="8"/>
        <v>29</v>
      </c>
      <c r="AJ153">
        <f t="shared" si="9"/>
        <v>2</v>
      </c>
    </row>
    <row r="154" spans="1:36" ht="15">
      <c r="A154" s="177"/>
      <c r="B154">
        <v>72</v>
      </c>
      <c r="C154">
        <v>0</v>
      </c>
      <c r="D154">
        <v>0</v>
      </c>
      <c r="E154">
        <v>0</v>
      </c>
      <c r="F154">
        <v>0</v>
      </c>
      <c r="G154">
        <v>0</v>
      </c>
      <c r="H154">
        <v>0</v>
      </c>
      <c r="I154">
        <v>0</v>
      </c>
      <c r="J154">
        <v>0</v>
      </c>
      <c r="K154">
        <v>0</v>
      </c>
      <c r="L154">
        <v>0</v>
      </c>
      <c r="M154">
        <v>8</v>
      </c>
      <c r="N154">
        <v>0</v>
      </c>
      <c r="O154">
        <v>0</v>
      </c>
      <c r="P154">
        <v>0</v>
      </c>
      <c r="Q154">
        <v>0</v>
      </c>
      <c r="R154">
        <v>0</v>
      </c>
      <c r="S154">
        <v>0</v>
      </c>
      <c r="T154">
        <v>0</v>
      </c>
      <c r="U154">
        <v>0</v>
      </c>
      <c r="V154">
        <v>1</v>
      </c>
      <c r="W154">
        <v>0</v>
      </c>
      <c r="X154">
        <v>0</v>
      </c>
      <c r="Y154">
        <v>0</v>
      </c>
      <c r="Z154">
        <v>0</v>
      </c>
      <c r="AA154">
        <v>0</v>
      </c>
      <c r="AB154">
        <v>0</v>
      </c>
      <c r="AC154">
        <v>0</v>
      </c>
      <c r="AD154">
        <v>0</v>
      </c>
      <c r="AE154">
        <v>0</v>
      </c>
      <c r="AF154">
        <v>0</v>
      </c>
      <c r="AG154">
        <v>0</v>
      </c>
      <c r="AH154">
        <f t="shared" si="7"/>
        <v>9</v>
      </c>
      <c r="AI154">
        <f t="shared" si="8"/>
        <v>29</v>
      </c>
      <c r="AJ154">
        <f t="shared" si="9"/>
        <v>2</v>
      </c>
    </row>
    <row r="155" spans="1:36" ht="15">
      <c r="A155" s="177"/>
      <c r="B155">
        <v>73</v>
      </c>
      <c r="C155">
        <v>0</v>
      </c>
      <c r="D155">
        <v>0</v>
      </c>
      <c r="E155">
        <v>0</v>
      </c>
      <c r="F155">
        <v>0</v>
      </c>
      <c r="G155">
        <v>0</v>
      </c>
      <c r="H155">
        <v>0</v>
      </c>
      <c r="I155">
        <v>0</v>
      </c>
      <c r="J155">
        <v>0</v>
      </c>
      <c r="K155">
        <v>0</v>
      </c>
      <c r="L155">
        <v>0</v>
      </c>
      <c r="M155">
        <v>0</v>
      </c>
      <c r="N155">
        <v>5</v>
      </c>
      <c r="O155">
        <v>0</v>
      </c>
      <c r="P155">
        <v>0</v>
      </c>
      <c r="Q155">
        <v>0</v>
      </c>
      <c r="R155">
        <v>0</v>
      </c>
      <c r="S155">
        <v>0</v>
      </c>
      <c r="T155">
        <v>0</v>
      </c>
      <c r="U155">
        <v>0</v>
      </c>
      <c r="V155">
        <v>7</v>
      </c>
      <c r="W155">
        <v>0</v>
      </c>
      <c r="X155">
        <v>1</v>
      </c>
      <c r="Y155">
        <v>0</v>
      </c>
      <c r="Z155">
        <v>0</v>
      </c>
      <c r="AA155">
        <v>0</v>
      </c>
      <c r="AB155">
        <v>0</v>
      </c>
      <c r="AC155">
        <v>0</v>
      </c>
      <c r="AD155">
        <v>0</v>
      </c>
      <c r="AE155">
        <v>0</v>
      </c>
      <c r="AF155">
        <v>0</v>
      </c>
      <c r="AG155">
        <v>0</v>
      </c>
      <c r="AH155">
        <f t="shared" si="7"/>
        <v>13</v>
      </c>
      <c r="AI155">
        <f t="shared" si="8"/>
        <v>28</v>
      </c>
      <c r="AJ155">
        <f t="shared" si="9"/>
        <v>3</v>
      </c>
    </row>
    <row r="156" spans="1:36" ht="15">
      <c r="A156" s="177"/>
      <c r="B156">
        <v>74</v>
      </c>
      <c r="C156">
        <v>0</v>
      </c>
      <c r="D156">
        <v>0</v>
      </c>
      <c r="E156">
        <v>0</v>
      </c>
      <c r="F156">
        <v>0</v>
      </c>
      <c r="G156">
        <v>0</v>
      </c>
      <c r="H156">
        <v>0</v>
      </c>
      <c r="I156">
        <v>0</v>
      </c>
      <c r="J156">
        <v>0</v>
      </c>
      <c r="K156">
        <v>0</v>
      </c>
      <c r="L156">
        <v>0</v>
      </c>
      <c r="M156">
        <v>6</v>
      </c>
      <c r="N156">
        <v>14</v>
      </c>
      <c r="O156">
        <v>0</v>
      </c>
      <c r="P156">
        <v>0</v>
      </c>
      <c r="Q156">
        <v>0</v>
      </c>
      <c r="R156">
        <v>0</v>
      </c>
      <c r="S156">
        <v>0</v>
      </c>
      <c r="T156">
        <v>0</v>
      </c>
      <c r="U156">
        <v>0</v>
      </c>
      <c r="V156">
        <v>0</v>
      </c>
      <c r="W156">
        <v>0</v>
      </c>
      <c r="X156">
        <v>1</v>
      </c>
      <c r="Y156">
        <v>0</v>
      </c>
      <c r="Z156">
        <v>0</v>
      </c>
      <c r="AA156">
        <v>0</v>
      </c>
      <c r="AB156">
        <v>0</v>
      </c>
      <c r="AC156">
        <v>0</v>
      </c>
      <c r="AD156">
        <v>0</v>
      </c>
      <c r="AE156">
        <v>0</v>
      </c>
      <c r="AF156">
        <v>0</v>
      </c>
      <c r="AG156">
        <v>0</v>
      </c>
      <c r="AH156">
        <f t="shared" si="7"/>
        <v>21</v>
      </c>
      <c r="AI156">
        <f t="shared" si="8"/>
        <v>28</v>
      </c>
      <c r="AJ156">
        <f t="shared" si="9"/>
        <v>3</v>
      </c>
    </row>
    <row r="157" spans="1:36" ht="15">
      <c r="A157" s="177"/>
      <c r="B157">
        <v>75</v>
      </c>
      <c r="C157">
        <v>0</v>
      </c>
      <c r="D157">
        <v>0</v>
      </c>
      <c r="E157">
        <v>3</v>
      </c>
      <c r="F157">
        <v>0</v>
      </c>
      <c r="G157">
        <v>0</v>
      </c>
      <c r="H157">
        <v>0</v>
      </c>
      <c r="I157">
        <v>0</v>
      </c>
      <c r="J157">
        <v>0</v>
      </c>
      <c r="K157">
        <v>0</v>
      </c>
      <c r="L157">
        <v>0</v>
      </c>
      <c r="M157">
        <v>16</v>
      </c>
      <c r="N157">
        <v>0</v>
      </c>
      <c r="O157">
        <v>0</v>
      </c>
      <c r="P157">
        <v>0</v>
      </c>
      <c r="Q157">
        <v>0</v>
      </c>
      <c r="R157">
        <v>0</v>
      </c>
      <c r="S157">
        <v>0</v>
      </c>
      <c r="T157">
        <v>0</v>
      </c>
      <c r="U157">
        <v>0</v>
      </c>
      <c r="V157">
        <v>0</v>
      </c>
      <c r="W157">
        <v>0</v>
      </c>
      <c r="X157">
        <v>1</v>
      </c>
      <c r="Y157">
        <v>0</v>
      </c>
      <c r="Z157">
        <v>0</v>
      </c>
      <c r="AA157">
        <v>0</v>
      </c>
      <c r="AB157">
        <v>0</v>
      </c>
      <c r="AC157">
        <v>2</v>
      </c>
      <c r="AD157">
        <v>0</v>
      </c>
      <c r="AE157">
        <v>0</v>
      </c>
      <c r="AF157">
        <v>0</v>
      </c>
      <c r="AG157">
        <v>0</v>
      </c>
      <c r="AH157">
        <f t="shared" si="7"/>
        <v>22</v>
      </c>
      <c r="AI157">
        <f t="shared" si="8"/>
        <v>27</v>
      </c>
      <c r="AJ157">
        <f t="shared" si="9"/>
        <v>4</v>
      </c>
    </row>
    <row r="158" spans="1:36" ht="15">
      <c r="A158" s="177"/>
      <c r="B158">
        <v>76</v>
      </c>
      <c r="C158">
        <v>0</v>
      </c>
      <c r="D158">
        <v>0</v>
      </c>
      <c r="E158">
        <v>0</v>
      </c>
      <c r="F158">
        <v>0</v>
      </c>
      <c r="G158">
        <v>0</v>
      </c>
      <c r="H158">
        <v>0</v>
      </c>
      <c r="I158">
        <v>0</v>
      </c>
      <c r="J158">
        <v>0</v>
      </c>
      <c r="K158">
        <v>0</v>
      </c>
      <c r="L158">
        <v>0</v>
      </c>
      <c r="M158">
        <v>0</v>
      </c>
      <c r="N158">
        <v>0</v>
      </c>
      <c r="O158">
        <v>0</v>
      </c>
      <c r="P158">
        <v>0</v>
      </c>
      <c r="Q158">
        <v>0</v>
      </c>
      <c r="R158">
        <v>0</v>
      </c>
      <c r="S158">
        <v>0</v>
      </c>
      <c r="T158">
        <v>0</v>
      </c>
      <c r="U158">
        <v>0</v>
      </c>
      <c r="V158">
        <v>0</v>
      </c>
      <c r="W158">
        <v>0</v>
      </c>
      <c r="X158">
        <v>8</v>
      </c>
      <c r="Y158">
        <v>0</v>
      </c>
      <c r="Z158">
        <v>0</v>
      </c>
      <c r="AA158">
        <v>0</v>
      </c>
      <c r="AB158">
        <v>3</v>
      </c>
      <c r="AC158">
        <v>0</v>
      </c>
      <c r="AD158">
        <v>0</v>
      </c>
      <c r="AE158">
        <v>0</v>
      </c>
      <c r="AF158">
        <v>0</v>
      </c>
      <c r="AG158">
        <v>0</v>
      </c>
      <c r="AH158">
        <f t="shared" si="7"/>
        <v>11</v>
      </c>
      <c r="AI158">
        <f t="shared" si="8"/>
        <v>29</v>
      </c>
      <c r="AJ158">
        <f t="shared" si="9"/>
        <v>2</v>
      </c>
    </row>
    <row r="159" spans="1:36" ht="15">
      <c r="A159" s="177"/>
      <c r="B159">
        <v>77</v>
      </c>
      <c r="C159">
        <v>0</v>
      </c>
      <c r="D159">
        <v>0</v>
      </c>
      <c r="E159">
        <v>0</v>
      </c>
      <c r="F159">
        <v>0</v>
      </c>
      <c r="G159">
        <v>0</v>
      </c>
      <c r="H159">
        <v>0</v>
      </c>
      <c r="I159">
        <v>0</v>
      </c>
      <c r="J159">
        <v>1</v>
      </c>
      <c r="K159">
        <v>2</v>
      </c>
      <c r="L159">
        <v>0</v>
      </c>
      <c r="M159">
        <v>11</v>
      </c>
      <c r="N159">
        <v>3</v>
      </c>
      <c r="O159">
        <v>0</v>
      </c>
      <c r="P159">
        <v>0</v>
      </c>
      <c r="Q159">
        <v>0</v>
      </c>
      <c r="R159">
        <v>0</v>
      </c>
      <c r="S159">
        <v>0</v>
      </c>
      <c r="T159">
        <v>0</v>
      </c>
      <c r="U159">
        <v>0</v>
      </c>
      <c r="V159">
        <v>0</v>
      </c>
      <c r="W159">
        <v>0</v>
      </c>
      <c r="X159">
        <v>2</v>
      </c>
      <c r="Y159">
        <v>0</v>
      </c>
      <c r="Z159">
        <v>0</v>
      </c>
      <c r="AA159">
        <v>0</v>
      </c>
      <c r="AB159">
        <v>0</v>
      </c>
      <c r="AC159">
        <v>0</v>
      </c>
      <c r="AD159">
        <v>0</v>
      </c>
      <c r="AE159">
        <v>0</v>
      </c>
      <c r="AF159">
        <v>0</v>
      </c>
      <c r="AG159">
        <v>1</v>
      </c>
      <c r="AH159">
        <f t="shared" si="7"/>
        <v>20</v>
      </c>
      <c r="AI159">
        <f t="shared" si="8"/>
        <v>25</v>
      </c>
      <c r="AJ159">
        <f t="shared" si="9"/>
        <v>6</v>
      </c>
    </row>
    <row r="160" spans="1:36" ht="15">
      <c r="A160" s="177"/>
      <c r="B160">
        <v>78</v>
      </c>
      <c r="C160">
        <v>0</v>
      </c>
      <c r="D160">
        <v>0</v>
      </c>
      <c r="E160">
        <v>0</v>
      </c>
      <c r="F160">
        <v>0</v>
      </c>
      <c r="G160">
        <v>0</v>
      </c>
      <c r="H160">
        <v>0</v>
      </c>
      <c r="I160">
        <v>0</v>
      </c>
      <c r="J160">
        <v>0</v>
      </c>
      <c r="K160">
        <v>7</v>
      </c>
      <c r="L160">
        <v>0</v>
      </c>
      <c r="M160">
        <v>0</v>
      </c>
      <c r="N160">
        <v>0</v>
      </c>
      <c r="O160">
        <v>0</v>
      </c>
      <c r="P160">
        <v>0</v>
      </c>
      <c r="Q160">
        <v>0</v>
      </c>
      <c r="R160">
        <v>0</v>
      </c>
      <c r="S160">
        <v>0</v>
      </c>
      <c r="T160">
        <v>2</v>
      </c>
      <c r="U160">
        <v>0</v>
      </c>
      <c r="V160">
        <v>0</v>
      </c>
      <c r="W160">
        <v>0</v>
      </c>
      <c r="X160">
        <v>0</v>
      </c>
      <c r="Y160">
        <v>0</v>
      </c>
      <c r="Z160">
        <v>0</v>
      </c>
      <c r="AA160">
        <v>1</v>
      </c>
      <c r="AB160">
        <v>0</v>
      </c>
      <c r="AC160">
        <v>0</v>
      </c>
      <c r="AD160">
        <v>0</v>
      </c>
      <c r="AE160">
        <v>0</v>
      </c>
      <c r="AF160">
        <v>0</v>
      </c>
      <c r="AG160">
        <v>6</v>
      </c>
      <c r="AH160">
        <f t="shared" si="7"/>
        <v>16</v>
      </c>
      <c r="AI160">
        <f t="shared" si="8"/>
        <v>27</v>
      </c>
      <c r="AJ160">
        <f t="shared" si="9"/>
        <v>4</v>
      </c>
    </row>
    <row r="161" spans="1:36" ht="15">
      <c r="A161" s="177"/>
      <c r="B161">
        <v>79</v>
      </c>
      <c r="C161">
        <v>0</v>
      </c>
      <c r="D161">
        <v>0</v>
      </c>
      <c r="E161">
        <v>0</v>
      </c>
      <c r="F161">
        <v>0</v>
      </c>
      <c r="G161">
        <v>0</v>
      </c>
      <c r="H161">
        <v>0</v>
      </c>
      <c r="I161">
        <v>0</v>
      </c>
      <c r="J161">
        <v>0</v>
      </c>
      <c r="K161">
        <v>0</v>
      </c>
      <c r="L161">
        <v>0</v>
      </c>
      <c r="M161">
        <v>8</v>
      </c>
      <c r="N161">
        <v>0</v>
      </c>
      <c r="O161">
        <v>0</v>
      </c>
      <c r="P161">
        <v>1</v>
      </c>
      <c r="Q161">
        <v>1</v>
      </c>
      <c r="R161">
        <v>0</v>
      </c>
      <c r="S161">
        <v>0</v>
      </c>
      <c r="T161">
        <v>1</v>
      </c>
      <c r="U161">
        <v>0</v>
      </c>
      <c r="V161">
        <v>0</v>
      </c>
      <c r="W161">
        <v>0</v>
      </c>
      <c r="X161">
        <v>0</v>
      </c>
      <c r="Y161">
        <v>0</v>
      </c>
      <c r="Z161">
        <v>0</v>
      </c>
      <c r="AA161">
        <v>0</v>
      </c>
      <c r="AB161">
        <v>0</v>
      </c>
      <c r="AC161">
        <v>1</v>
      </c>
      <c r="AD161">
        <v>0</v>
      </c>
      <c r="AE161">
        <v>0</v>
      </c>
      <c r="AF161">
        <v>0</v>
      </c>
      <c r="AG161">
        <v>3</v>
      </c>
      <c r="AH161">
        <f t="shared" si="7"/>
        <v>15</v>
      </c>
      <c r="AI161">
        <f t="shared" si="8"/>
        <v>25</v>
      </c>
      <c r="AJ161">
        <f t="shared" si="9"/>
        <v>6</v>
      </c>
    </row>
    <row r="162" spans="1:36" ht="15">
      <c r="A162" s="177"/>
      <c r="B162">
        <v>80</v>
      </c>
      <c r="C162">
        <v>0</v>
      </c>
      <c r="D162">
        <v>0</v>
      </c>
      <c r="E162">
        <v>0</v>
      </c>
      <c r="F162">
        <v>3</v>
      </c>
      <c r="G162">
        <v>0</v>
      </c>
      <c r="H162">
        <v>0</v>
      </c>
      <c r="I162">
        <v>0</v>
      </c>
      <c r="J162">
        <v>0</v>
      </c>
      <c r="K162">
        <v>0</v>
      </c>
      <c r="L162">
        <v>0</v>
      </c>
      <c r="M162">
        <v>0</v>
      </c>
      <c r="N162">
        <v>5</v>
      </c>
      <c r="O162">
        <v>0</v>
      </c>
      <c r="P162">
        <v>0</v>
      </c>
      <c r="Q162">
        <v>3</v>
      </c>
      <c r="R162">
        <v>0</v>
      </c>
      <c r="S162">
        <v>0</v>
      </c>
      <c r="T162">
        <v>0</v>
      </c>
      <c r="U162">
        <v>0</v>
      </c>
      <c r="V162">
        <v>0</v>
      </c>
      <c r="W162">
        <v>0</v>
      </c>
      <c r="X162">
        <v>0</v>
      </c>
      <c r="Y162">
        <v>0</v>
      </c>
      <c r="Z162">
        <v>0</v>
      </c>
      <c r="AA162">
        <v>0</v>
      </c>
      <c r="AB162">
        <v>0</v>
      </c>
      <c r="AC162">
        <v>0</v>
      </c>
      <c r="AD162">
        <v>0</v>
      </c>
      <c r="AE162">
        <v>0</v>
      </c>
      <c r="AF162">
        <v>0</v>
      </c>
      <c r="AG162">
        <v>7</v>
      </c>
      <c r="AH162">
        <f t="shared" si="7"/>
        <v>18</v>
      </c>
      <c r="AI162">
        <f t="shared" si="8"/>
        <v>27</v>
      </c>
      <c r="AJ162">
        <f t="shared" si="9"/>
        <v>4</v>
      </c>
    </row>
    <row r="163" spans="3:36" s="108" customFormat="1" ht="15">
      <c r="C163" s="108">
        <f>SUM(C83:C162)</f>
        <v>1</v>
      </c>
      <c r="D163" s="108">
        <f aca="true" t="shared" si="10" ref="D163:AG163">SUM(D83:D162)</f>
        <v>0</v>
      </c>
      <c r="E163" s="108">
        <f t="shared" si="10"/>
        <v>3</v>
      </c>
      <c r="F163" s="108">
        <f t="shared" si="10"/>
        <v>3</v>
      </c>
      <c r="G163" s="108">
        <f t="shared" si="10"/>
        <v>0</v>
      </c>
      <c r="H163" s="108">
        <f t="shared" si="10"/>
        <v>0</v>
      </c>
      <c r="I163" s="108">
        <f t="shared" si="10"/>
        <v>2</v>
      </c>
      <c r="J163" s="108">
        <f t="shared" si="10"/>
        <v>5</v>
      </c>
      <c r="K163" s="108">
        <f t="shared" si="10"/>
        <v>36</v>
      </c>
      <c r="L163" s="108">
        <f t="shared" si="10"/>
        <v>2</v>
      </c>
      <c r="M163" s="108">
        <f t="shared" si="10"/>
        <v>97</v>
      </c>
      <c r="N163" s="108">
        <f t="shared" si="10"/>
        <v>59</v>
      </c>
      <c r="O163" s="108">
        <f t="shared" si="10"/>
        <v>13</v>
      </c>
      <c r="P163" s="108">
        <f t="shared" si="10"/>
        <v>2</v>
      </c>
      <c r="Q163" s="108">
        <f t="shared" si="10"/>
        <v>5</v>
      </c>
      <c r="R163" s="108">
        <f t="shared" si="10"/>
        <v>1</v>
      </c>
      <c r="S163" s="108">
        <f t="shared" si="10"/>
        <v>2</v>
      </c>
      <c r="T163" s="108">
        <f t="shared" si="10"/>
        <v>4</v>
      </c>
      <c r="U163" s="108">
        <f t="shared" si="10"/>
        <v>1</v>
      </c>
      <c r="V163" s="108">
        <f t="shared" si="10"/>
        <v>13</v>
      </c>
      <c r="W163" s="108">
        <f t="shared" si="10"/>
        <v>3</v>
      </c>
      <c r="X163" s="108">
        <f t="shared" si="10"/>
        <v>34</v>
      </c>
      <c r="Y163" s="108">
        <f t="shared" si="10"/>
        <v>4</v>
      </c>
      <c r="Z163" s="108">
        <f t="shared" si="10"/>
        <v>0</v>
      </c>
      <c r="AA163" s="108">
        <f t="shared" si="10"/>
        <v>1</v>
      </c>
      <c r="AB163" s="108">
        <f t="shared" si="10"/>
        <v>3</v>
      </c>
      <c r="AC163" s="108">
        <f t="shared" si="10"/>
        <v>4</v>
      </c>
      <c r="AD163" s="108">
        <f t="shared" si="10"/>
        <v>0</v>
      </c>
      <c r="AE163" s="108">
        <f t="shared" si="10"/>
        <v>0</v>
      </c>
      <c r="AF163" s="108">
        <f t="shared" si="10"/>
        <v>0</v>
      </c>
      <c r="AG163" s="108">
        <f t="shared" si="10"/>
        <v>27</v>
      </c>
      <c r="AH163" s="108">
        <f t="shared" si="7"/>
        <v>325</v>
      </c>
      <c r="AI163" s="108">
        <f t="shared" si="8"/>
        <v>7</v>
      </c>
      <c r="AJ163" s="108">
        <f t="shared" si="9"/>
        <v>24</v>
      </c>
    </row>
    <row r="164" spans="1:36" ht="15">
      <c r="A164" s="177">
        <v>3</v>
      </c>
      <c r="B164">
        <v>1</v>
      </c>
      <c r="C164">
        <v>0</v>
      </c>
      <c r="D164">
        <v>0</v>
      </c>
      <c r="E164">
        <v>0</v>
      </c>
      <c r="F164">
        <v>8</v>
      </c>
      <c r="G164">
        <v>0</v>
      </c>
      <c r="H164">
        <v>0</v>
      </c>
      <c r="I164">
        <v>0</v>
      </c>
      <c r="J164">
        <v>0</v>
      </c>
      <c r="K164">
        <v>0</v>
      </c>
      <c r="L164">
        <v>0</v>
      </c>
      <c r="M164">
        <v>0</v>
      </c>
      <c r="N164">
        <v>0</v>
      </c>
      <c r="O164">
        <v>1</v>
      </c>
      <c r="P164">
        <v>1</v>
      </c>
      <c r="Q164">
        <v>0</v>
      </c>
      <c r="R164">
        <v>0</v>
      </c>
      <c r="S164">
        <v>0</v>
      </c>
      <c r="T164">
        <v>0</v>
      </c>
      <c r="U164">
        <v>0</v>
      </c>
      <c r="V164">
        <v>0</v>
      </c>
      <c r="W164">
        <v>0</v>
      </c>
      <c r="X164">
        <v>0</v>
      </c>
      <c r="Y164">
        <v>0</v>
      </c>
      <c r="Z164">
        <v>0</v>
      </c>
      <c r="AA164">
        <v>0</v>
      </c>
      <c r="AB164">
        <v>0</v>
      </c>
      <c r="AC164">
        <v>0</v>
      </c>
      <c r="AD164">
        <v>0</v>
      </c>
      <c r="AE164">
        <v>0</v>
      </c>
      <c r="AF164">
        <v>0</v>
      </c>
      <c r="AG164">
        <v>0</v>
      </c>
      <c r="AH164">
        <f t="shared" si="7"/>
        <v>10</v>
      </c>
      <c r="AI164">
        <f t="shared" si="8"/>
        <v>28</v>
      </c>
      <c r="AJ164">
        <f t="shared" si="9"/>
        <v>3</v>
      </c>
    </row>
    <row r="165" spans="1:36" ht="15">
      <c r="A165" s="177"/>
      <c r="B165">
        <v>2</v>
      </c>
      <c r="C165">
        <v>0</v>
      </c>
      <c r="D165">
        <v>0</v>
      </c>
      <c r="E165">
        <v>0</v>
      </c>
      <c r="F165">
        <v>1</v>
      </c>
      <c r="G165">
        <v>0</v>
      </c>
      <c r="H165">
        <v>0</v>
      </c>
      <c r="I165">
        <v>0</v>
      </c>
      <c r="J165">
        <v>0</v>
      </c>
      <c r="K165">
        <v>0</v>
      </c>
      <c r="L165">
        <v>0</v>
      </c>
      <c r="M165">
        <v>0</v>
      </c>
      <c r="N165">
        <v>0</v>
      </c>
      <c r="O165">
        <v>0</v>
      </c>
      <c r="P165">
        <v>0</v>
      </c>
      <c r="Q165">
        <v>0</v>
      </c>
      <c r="R165">
        <v>0</v>
      </c>
      <c r="S165">
        <v>0</v>
      </c>
      <c r="T165">
        <v>0</v>
      </c>
      <c r="U165">
        <v>0</v>
      </c>
      <c r="V165">
        <v>0</v>
      </c>
      <c r="W165">
        <v>0</v>
      </c>
      <c r="X165">
        <v>6</v>
      </c>
      <c r="Y165">
        <v>0</v>
      </c>
      <c r="Z165">
        <v>0</v>
      </c>
      <c r="AA165">
        <v>0</v>
      </c>
      <c r="AB165">
        <v>0</v>
      </c>
      <c r="AC165">
        <v>0</v>
      </c>
      <c r="AD165">
        <v>0</v>
      </c>
      <c r="AE165">
        <v>0</v>
      </c>
      <c r="AF165">
        <v>0</v>
      </c>
      <c r="AG165">
        <v>0</v>
      </c>
      <c r="AH165">
        <f t="shared" si="7"/>
        <v>7</v>
      </c>
      <c r="AI165">
        <f t="shared" si="8"/>
        <v>29</v>
      </c>
      <c r="AJ165">
        <f t="shared" si="9"/>
        <v>2</v>
      </c>
    </row>
    <row r="166" spans="1:36" ht="15">
      <c r="A166" s="177"/>
      <c r="B166">
        <v>3</v>
      </c>
      <c r="C166">
        <v>0</v>
      </c>
      <c r="D166">
        <v>0</v>
      </c>
      <c r="E166">
        <v>0</v>
      </c>
      <c r="F166">
        <v>0</v>
      </c>
      <c r="G166">
        <v>0</v>
      </c>
      <c r="H166">
        <v>0</v>
      </c>
      <c r="I166">
        <v>0</v>
      </c>
      <c r="J166">
        <v>0</v>
      </c>
      <c r="K166">
        <v>0</v>
      </c>
      <c r="L166">
        <v>0</v>
      </c>
      <c r="M166">
        <v>0</v>
      </c>
      <c r="N166">
        <v>0</v>
      </c>
      <c r="O166">
        <v>4</v>
      </c>
      <c r="P166">
        <v>0</v>
      </c>
      <c r="Q166">
        <v>0</v>
      </c>
      <c r="R166">
        <v>0</v>
      </c>
      <c r="S166">
        <v>0</v>
      </c>
      <c r="T166">
        <v>0</v>
      </c>
      <c r="U166">
        <v>0</v>
      </c>
      <c r="V166">
        <v>0</v>
      </c>
      <c r="W166">
        <v>0</v>
      </c>
      <c r="X166">
        <v>0</v>
      </c>
      <c r="Y166">
        <v>0</v>
      </c>
      <c r="Z166">
        <v>0</v>
      </c>
      <c r="AA166">
        <v>0</v>
      </c>
      <c r="AB166">
        <v>0</v>
      </c>
      <c r="AC166">
        <v>0</v>
      </c>
      <c r="AD166">
        <v>0</v>
      </c>
      <c r="AE166">
        <v>0</v>
      </c>
      <c r="AF166">
        <v>0</v>
      </c>
      <c r="AG166">
        <v>0</v>
      </c>
      <c r="AH166">
        <f t="shared" si="7"/>
        <v>4</v>
      </c>
      <c r="AI166">
        <f t="shared" si="8"/>
        <v>30</v>
      </c>
      <c r="AJ166">
        <f t="shared" si="9"/>
        <v>1</v>
      </c>
    </row>
    <row r="167" spans="1:36" ht="15">
      <c r="A167" s="177"/>
      <c r="B167">
        <v>4</v>
      </c>
      <c r="C167">
        <v>0</v>
      </c>
      <c r="D167">
        <v>0</v>
      </c>
      <c r="E167">
        <v>0</v>
      </c>
      <c r="F167">
        <v>0</v>
      </c>
      <c r="G167">
        <v>0</v>
      </c>
      <c r="H167">
        <v>0</v>
      </c>
      <c r="I167">
        <v>0</v>
      </c>
      <c r="J167">
        <v>0</v>
      </c>
      <c r="K167">
        <v>0</v>
      </c>
      <c r="L167">
        <v>0</v>
      </c>
      <c r="M167">
        <v>0</v>
      </c>
      <c r="N167">
        <v>0</v>
      </c>
      <c r="O167">
        <v>2</v>
      </c>
      <c r="P167">
        <v>0</v>
      </c>
      <c r="Q167">
        <v>0</v>
      </c>
      <c r="R167">
        <v>0</v>
      </c>
      <c r="S167">
        <v>0</v>
      </c>
      <c r="T167">
        <v>0</v>
      </c>
      <c r="U167">
        <v>0</v>
      </c>
      <c r="V167">
        <v>0</v>
      </c>
      <c r="W167">
        <v>0</v>
      </c>
      <c r="X167">
        <v>0</v>
      </c>
      <c r="Y167">
        <v>0</v>
      </c>
      <c r="Z167">
        <v>0</v>
      </c>
      <c r="AA167">
        <v>0</v>
      </c>
      <c r="AB167">
        <v>0</v>
      </c>
      <c r="AC167">
        <v>0</v>
      </c>
      <c r="AD167">
        <v>0</v>
      </c>
      <c r="AE167">
        <v>0</v>
      </c>
      <c r="AF167">
        <v>0</v>
      </c>
      <c r="AG167">
        <v>0</v>
      </c>
      <c r="AH167">
        <f t="shared" si="7"/>
        <v>2</v>
      </c>
      <c r="AI167">
        <f t="shared" si="8"/>
        <v>30</v>
      </c>
      <c r="AJ167">
        <f t="shared" si="9"/>
        <v>1</v>
      </c>
    </row>
    <row r="168" spans="1:36" ht="15">
      <c r="A168" s="177"/>
      <c r="B168">
        <v>5</v>
      </c>
      <c r="C168">
        <v>0</v>
      </c>
      <c r="D168">
        <v>0</v>
      </c>
      <c r="E168">
        <v>0</v>
      </c>
      <c r="F168">
        <v>0</v>
      </c>
      <c r="G168">
        <v>0</v>
      </c>
      <c r="H168">
        <v>0</v>
      </c>
      <c r="I168">
        <v>0</v>
      </c>
      <c r="J168">
        <v>0</v>
      </c>
      <c r="K168">
        <v>0</v>
      </c>
      <c r="L168">
        <v>0</v>
      </c>
      <c r="M168">
        <v>0</v>
      </c>
      <c r="N168">
        <v>0</v>
      </c>
      <c r="O168">
        <v>0</v>
      </c>
      <c r="P168">
        <v>0</v>
      </c>
      <c r="Q168">
        <v>0</v>
      </c>
      <c r="R168">
        <v>0</v>
      </c>
      <c r="S168">
        <v>0</v>
      </c>
      <c r="T168">
        <v>0</v>
      </c>
      <c r="U168">
        <v>0</v>
      </c>
      <c r="V168">
        <v>0</v>
      </c>
      <c r="W168">
        <v>0</v>
      </c>
      <c r="X168">
        <v>0</v>
      </c>
      <c r="Y168">
        <v>0</v>
      </c>
      <c r="Z168">
        <v>0</v>
      </c>
      <c r="AA168">
        <v>0</v>
      </c>
      <c r="AB168">
        <v>0</v>
      </c>
      <c r="AC168">
        <v>1</v>
      </c>
      <c r="AD168">
        <v>0</v>
      </c>
      <c r="AE168">
        <v>0</v>
      </c>
      <c r="AF168">
        <v>12</v>
      </c>
      <c r="AG168">
        <v>0</v>
      </c>
      <c r="AH168">
        <f t="shared" si="7"/>
        <v>13</v>
      </c>
      <c r="AI168">
        <f t="shared" si="8"/>
        <v>29</v>
      </c>
      <c r="AJ168">
        <f t="shared" si="9"/>
        <v>2</v>
      </c>
    </row>
    <row r="169" spans="1:36" ht="15">
      <c r="A169" s="177"/>
      <c r="B169">
        <v>6</v>
      </c>
      <c r="C169">
        <v>0</v>
      </c>
      <c r="D169">
        <v>0</v>
      </c>
      <c r="E169">
        <v>0</v>
      </c>
      <c r="F169">
        <v>1</v>
      </c>
      <c r="G169">
        <v>0</v>
      </c>
      <c r="H169">
        <v>2</v>
      </c>
      <c r="I169">
        <v>0</v>
      </c>
      <c r="J169">
        <v>0</v>
      </c>
      <c r="K169">
        <v>0</v>
      </c>
      <c r="L169">
        <v>0</v>
      </c>
      <c r="M169">
        <v>0</v>
      </c>
      <c r="N169">
        <v>0</v>
      </c>
      <c r="O169">
        <v>1</v>
      </c>
      <c r="P169">
        <v>1</v>
      </c>
      <c r="Q169">
        <v>0</v>
      </c>
      <c r="R169">
        <v>0</v>
      </c>
      <c r="S169">
        <v>0</v>
      </c>
      <c r="T169">
        <v>0</v>
      </c>
      <c r="U169">
        <v>0</v>
      </c>
      <c r="V169">
        <v>0</v>
      </c>
      <c r="W169">
        <v>0</v>
      </c>
      <c r="X169">
        <v>0</v>
      </c>
      <c r="Y169">
        <v>0</v>
      </c>
      <c r="Z169">
        <v>0</v>
      </c>
      <c r="AA169">
        <v>0</v>
      </c>
      <c r="AB169">
        <v>0</v>
      </c>
      <c r="AC169">
        <v>0</v>
      </c>
      <c r="AD169">
        <v>0</v>
      </c>
      <c r="AE169">
        <v>0</v>
      </c>
      <c r="AF169">
        <v>0</v>
      </c>
      <c r="AG169">
        <v>0</v>
      </c>
      <c r="AH169">
        <f t="shared" si="7"/>
        <v>5</v>
      </c>
      <c r="AI169">
        <f t="shared" si="8"/>
        <v>27</v>
      </c>
      <c r="AJ169">
        <f t="shared" si="9"/>
        <v>4</v>
      </c>
    </row>
    <row r="170" spans="1:36" ht="15">
      <c r="A170" s="177"/>
      <c r="B170">
        <v>7</v>
      </c>
      <c r="C170">
        <v>0</v>
      </c>
      <c r="D170">
        <v>0</v>
      </c>
      <c r="E170">
        <v>0</v>
      </c>
      <c r="F170">
        <v>0</v>
      </c>
      <c r="G170">
        <v>0</v>
      </c>
      <c r="H170">
        <v>0</v>
      </c>
      <c r="I170">
        <v>0</v>
      </c>
      <c r="J170">
        <v>0</v>
      </c>
      <c r="K170">
        <v>0</v>
      </c>
      <c r="L170">
        <v>0</v>
      </c>
      <c r="M170">
        <v>0</v>
      </c>
      <c r="N170">
        <v>0</v>
      </c>
      <c r="O170">
        <v>0</v>
      </c>
      <c r="P170">
        <v>3</v>
      </c>
      <c r="Q170">
        <v>0</v>
      </c>
      <c r="R170">
        <v>0</v>
      </c>
      <c r="S170">
        <v>0</v>
      </c>
      <c r="T170">
        <v>0</v>
      </c>
      <c r="U170">
        <v>0</v>
      </c>
      <c r="V170">
        <v>0</v>
      </c>
      <c r="W170">
        <v>0</v>
      </c>
      <c r="X170">
        <v>0</v>
      </c>
      <c r="Y170">
        <v>0</v>
      </c>
      <c r="Z170">
        <v>0</v>
      </c>
      <c r="AA170">
        <v>0</v>
      </c>
      <c r="AB170">
        <v>0</v>
      </c>
      <c r="AC170">
        <v>0</v>
      </c>
      <c r="AD170">
        <v>0</v>
      </c>
      <c r="AE170">
        <v>0</v>
      </c>
      <c r="AF170">
        <v>0</v>
      </c>
      <c r="AG170">
        <v>0</v>
      </c>
      <c r="AH170">
        <f t="shared" si="7"/>
        <v>3</v>
      </c>
      <c r="AI170">
        <f t="shared" si="8"/>
        <v>30</v>
      </c>
      <c r="AJ170">
        <f t="shared" si="9"/>
        <v>1</v>
      </c>
    </row>
    <row r="171" spans="1:36" ht="15">
      <c r="A171" s="177"/>
      <c r="B171">
        <v>8</v>
      </c>
      <c r="C171">
        <v>0</v>
      </c>
      <c r="D171">
        <v>0</v>
      </c>
      <c r="E171">
        <v>0</v>
      </c>
      <c r="F171">
        <v>0</v>
      </c>
      <c r="G171">
        <v>4</v>
      </c>
      <c r="H171">
        <v>4</v>
      </c>
      <c r="I171">
        <v>0</v>
      </c>
      <c r="J171">
        <v>0</v>
      </c>
      <c r="K171">
        <v>0</v>
      </c>
      <c r="L171">
        <v>0</v>
      </c>
      <c r="M171">
        <v>0</v>
      </c>
      <c r="N171">
        <v>0</v>
      </c>
      <c r="O171">
        <v>0</v>
      </c>
      <c r="P171">
        <v>0</v>
      </c>
      <c r="Q171">
        <v>0</v>
      </c>
      <c r="R171">
        <v>0</v>
      </c>
      <c r="S171">
        <v>0</v>
      </c>
      <c r="T171">
        <v>0</v>
      </c>
      <c r="U171">
        <v>0</v>
      </c>
      <c r="V171">
        <v>0</v>
      </c>
      <c r="W171">
        <v>0</v>
      </c>
      <c r="X171">
        <v>0</v>
      </c>
      <c r="Y171">
        <v>0</v>
      </c>
      <c r="Z171">
        <v>0</v>
      </c>
      <c r="AA171">
        <v>0</v>
      </c>
      <c r="AB171">
        <v>0</v>
      </c>
      <c r="AC171">
        <v>0</v>
      </c>
      <c r="AD171">
        <v>0</v>
      </c>
      <c r="AE171">
        <v>0</v>
      </c>
      <c r="AF171">
        <v>0</v>
      </c>
      <c r="AG171">
        <v>0</v>
      </c>
      <c r="AH171">
        <f t="shared" si="7"/>
        <v>8</v>
      </c>
      <c r="AI171">
        <f t="shared" si="8"/>
        <v>29</v>
      </c>
      <c r="AJ171">
        <f t="shared" si="9"/>
        <v>2</v>
      </c>
    </row>
    <row r="172" spans="1:36" ht="15">
      <c r="A172" s="177"/>
      <c r="B172">
        <v>9</v>
      </c>
      <c r="C172">
        <v>0</v>
      </c>
      <c r="D172">
        <v>0</v>
      </c>
      <c r="E172">
        <v>0</v>
      </c>
      <c r="F172">
        <v>0</v>
      </c>
      <c r="G172">
        <v>0</v>
      </c>
      <c r="H172">
        <v>3</v>
      </c>
      <c r="I172">
        <v>2</v>
      </c>
      <c r="J172">
        <v>0</v>
      </c>
      <c r="K172">
        <v>0</v>
      </c>
      <c r="L172">
        <v>0</v>
      </c>
      <c r="M172">
        <v>0</v>
      </c>
      <c r="N172">
        <v>0</v>
      </c>
      <c r="O172">
        <v>0</v>
      </c>
      <c r="P172">
        <v>0</v>
      </c>
      <c r="Q172">
        <v>0</v>
      </c>
      <c r="R172">
        <v>0</v>
      </c>
      <c r="S172">
        <v>0</v>
      </c>
      <c r="T172">
        <v>0</v>
      </c>
      <c r="U172">
        <v>0</v>
      </c>
      <c r="V172">
        <v>0</v>
      </c>
      <c r="W172">
        <v>0</v>
      </c>
      <c r="X172">
        <v>0</v>
      </c>
      <c r="Y172">
        <v>0</v>
      </c>
      <c r="Z172">
        <v>0</v>
      </c>
      <c r="AA172">
        <v>0</v>
      </c>
      <c r="AB172">
        <v>0</v>
      </c>
      <c r="AC172">
        <v>0</v>
      </c>
      <c r="AD172">
        <v>0</v>
      </c>
      <c r="AE172">
        <v>0</v>
      </c>
      <c r="AF172">
        <v>0</v>
      </c>
      <c r="AG172">
        <v>0</v>
      </c>
      <c r="AH172">
        <f t="shared" si="7"/>
        <v>5</v>
      </c>
      <c r="AI172">
        <f t="shared" si="8"/>
        <v>29</v>
      </c>
      <c r="AJ172">
        <f t="shared" si="9"/>
        <v>2</v>
      </c>
    </row>
    <row r="173" spans="1:36" ht="15">
      <c r="A173" s="177"/>
      <c r="B173">
        <v>10</v>
      </c>
      <c r="C173">
        <v>0</v>
      </c>
      <c r="D173">
        <v>0</v>
      </c>
      <c r="E173">
        <v>0</v>
      </c>
      <c r="F173">
        <v>0</v>
      </c>
      <c r="G173">
        <v>0</v>
      </c>
      <c r="H173">
        <v>3</v>
      </c>
      <c r="I173">
        <v>0</v>
      </c>
      <c r="J173">
        <v>0</v>
      </c>
      <c r="K173">
        <v>0</v>
      </c>
      <c r="L173">
        <v>0</v>
      </c>
      <c r="M173">
        <v>0</v>
      </c>
      <c r="N173">
        <v>0</v>
      </c>
      <c r="O173">
        <v>0</v>
      </c>
      <c r="P173">
        <v>0</v>
      </c>
      <c r="Q173">
        <v>0</v>
      </c>
      <c r="R173">
        <v>0</v>
      </c>
      <c r="S173">
        <v>0</v>
      </c>
      <c r="T173">
        <v>0</v>
      </c>
      <c r="U173">
        <v>0</v>
      </c>
      <c r="V173">
        <v>0</v>
      </c>
      <c r="W173">
        <v>0</v>
      </c>
      <c r="X173">
        <v>0</v>
      </c>
      <c r="Y173">
        <v>0</v>
      </c>
      <c r="Z173">
        <v>0</v>
      </c>
      <c r="AA173">
        <v>0</v>
      </c>
      <c r="AB173">
        <v>0</v>
      </c>
      <c r="AC173">
        <v>0</v>
      </c>
      <c r="AD173">
        <v>0</v>
      </c>
      <c r="AE173">
        <v>0</v>
      </c>
      <c r="AF173">
        <v>0</v>
      </c>
      <c r="AG173">
        <v>0</v>
      </c>
      <c r="AH173">
        <f t="shared" si="7"/>
        <v>3</v>
      </c>
      <c r="AI173">
        <f t="shared" si="8"/>
        <v>30</v>
      </c>
      <c r="AJ173">
        <f t="shared" si="9"/>
        <v>1</v>
      </c>
    </row>
    <row r="174" spans="1:36" ht="15">
      <c r="A174" s="177"/>
      <c r="B174">
        <v>11</v>
      </c>
      <c r="C174">
        <v>0</v>
      </c>
      <c r="D174">
        <v>0</v>
      </c>
      <c r="E174">
        <v>0</v>
      </c>
      <c r="F174">
        <v>0</v>
      </c>
      <c r="G174">
        <v>0</v>
      </c>
      <c r="H174">
        <v>1</v>
      </c>
      <c r="I174">
        <v>0</v>
      </c>
      <c r="J174">
        <v>0</v>
      </c>
      <c r="K174">
        <v>0</v>
      </c>
      <c r="L174">
        <v>0</v>
      </c>
      <c r="M174">
        <v>0</v>
      </c>
      <c r="N174">
        <v>0</v>
      </c>
      <c r="O174">
        <v>0</v>
      </c>
      <c r="P174">
        <v>0</v>
      </c>
      <c r="Q174">
        <v>0</v>
      </c>
      <c r="R174">
        <v>0</v>
      </c>
      <c r="S174">
        <v>0</v>
      </c>
      <c r="T174">
        <v>0</v>
      </c>
      <c r="U174">
        <v>0</v>
      </c>
      <c r="V174">
        <v>0</v>
      </c>
      <c r="W174">
        <v>0</v>
      </c>
      <c r="X174">
        <v>0</v>
      </c>
      <c r="Y174">
        <v>0</v>
      </c>
      <c r="Z174">
        <v>0</v>
      </c>
      <c r="AA174">
        <v>0</v>
      </c>
      <c r="AB174">
        <v>0</v>
      </c>
      <c r="AC174">
        <v>0</v>
      </c>
      <c r="AD174">
        <v>0</v>
      </c>
      <c r="AE174">
        <v>0</v>
      </c>
      <c r="AF174">
        <v>0</v>
      </c>
      <c r="AG174">
        <v>0</v>
      </c>
      <c r="AH174">
        <f t="shared" si="7"/>
        <v>1</v>
      </c>
      <c r="AI174">
        <f t="shared" si="8"/>
        <v>30</v>
      </c>
      <c r="AJ174">
        <f t="shared" si="9"/>
        <v>1</v>
      </c>
    </row>
    <row r="175" spans="1:36" ht="15">
      <c r="A175" s="177"/>
      <c r="B175">
        <v>12</v>
      </c>
      <c r="C175">
        <v>0</v>
      </c>
      <c r="D175">
        <v>0</v>
      </c>
      <c r="E175">
        <v>0</v>
      </c>
      <c r="F175">
        <v>0</v>
      </c>
      <c r="G175">
        <v>0</v>
      </c>
      <c r="H175">
        <v>0</v>
      </c>
      <c r="I175">
        <v>6</v>
      </c>
      <c r="J175">
        <v>0</v>
      </c>
      <c r="K175">
        <v>0</v>
      </c>
      <c r="L175">
        <v>0</v>
      </c>
      <c r="M175">
        <v>0</v>
      </c>
      <c r="N175">
        <v>0</v>
      </c>
      <c r="O175">
        <v>0</v>
      </c>
      <c r="P175">
        <v>0</v>
      </c>
      <c r="Q175">
        <v>0</v>
      </c>
      <c r="R175">
        <v>0</v>
      </c>
      <c r="S175">
        <v>0</v>
      </c>
      <c r="T175">
        <v>0</v>
      </c>
      <c r="U175">
        <v>0</v>
      </c>
      <c r="V175">
        <v>0</v>
      </c>
      <c r="W175">
        <v>0</v>
      </c>
      <c r="X175">
        <v>0</v>
      </c>
      <c r="Y175">
        <v>0</v>
      </c>
      <c r="Z175">
        <v>0</v>
      </c>
      <c r="AA175">
        <v>0</v>
      </c>
      <c r="AB175">
        <v>0</v>
      </c>
      <c r="AC175">
        <v>0</v>
      </c>
      <c r="AD175">
        <v>0</v>
      </c>
      <c r="AE175">
        <v>0</v>
      </c>
      <c r="AF175">
        <v>0</v>
      </c>
      <c r="AG175">
        <v>0</v>
      </c>
      <c r="AH175">
        <f t="shared" si="7"/>
        <v>6</v>
      </c>
      <c r="AI175">
        <f t="shared" si="8"/>
        <v>30</v>
      </c>
      <c r="AJ175">
        <f t="shared" si="9"/>
        <v>1</v>
      </c>
    </row>
    <row r="176" spans="1:36" ht="15">
      <c r="A176" s="177"/>
      <c r="B176">
        <v>13</v>
      </c>
      <c r="C176">
        <v>0</v>
      </c>
      <c r="D176">
        <v>0</v>
      </c>
      <c r="E176">
        <v>0</v>
      </c>
      <c r="F176">
        <v>0</v>
      </c>
      <c r="G176">
        <v>2</v>
      </c>
      <c r="H176">
        <v>0</v>
      </c>
      <c r="I176">
        <v>0</v>
      </c>
      <c r="J176">
        <v>0</v>
      </c>
      <c r="K176">
        <v>0</v>
      </c>
      <c r="L176">
        <v>0</v>
      </c>
      <c r="M176">
        <v>0</v>
      </c>
      <c r="N176">
        <v>0</v>
      </c>
      <c r="O176">
        <v>0</v>
      </c>
      <c r="P176">
        <v>0</v>
      </c>
      <c r="Q176">
        <v>0</v>
      </c>
      <c r="R176">
        <v>0</v>
      </c>
      <c r="S176">
        <v>0</v>
      </c>
      <c r="T176">
        <v>0</v>
      </c>
      <c r="U176">
        <v>0</v>
      </c>
      <c r="V176">
        <v>0</v>
      </c>
      <c r="W176">
        <v>1</v>
      </c>
      <c r="X176">
        <v>0</v>
      </c>
      <c r="Y176">
        <v>0</v>
      </c>
      <c r="Z176">
        <v>0</v>
      </c>
      <c r="AA176">
        <v>0</v>
      </c>
      <c r="AB176">
        <v>0</v>
      </c>
      <c r="AC176">
        <v>0</v>
      </c>
      <c r="AD176">
        <v>0</v>
      </c>
      <c r="AE176">
        <v>0</v>
      </c>
      <c r="AF176">
        <v>0</v>
      </c>
      <c r="AG176">
        <v>0</v>
      </c>
      <c r="AH176">
        <f t="shared" si="7"/>
        <v>3</v>
      </c>
      <c r="AI176">
        <f t="shared" si="8"/>
        <v>29</v>
      </c>
      <c r="AJ176">
        <f t="shared" si="9"/>
        <v>2</v>
      </c>
    </row>
    <row r="177" spans="1:36" ht="15">
      <c r="A177" s="177"/>
      <c r="B177">
        <v>14</v>
      </c>
      <c r="C177">
        <v>0</v>
      </c>
      <c r="D177">
        <v>0</v>
      </c>
      <c r="E177">
        <v>0</v>
      </c>
      <c r="F177">
        <v>0</v>
      </c>
      <c r="G177">
        <v>1</v>
      </c>
      <c r="H177">
        <v>0</v>
      </c>
      <c r="I177">
        <v>1</v>
      </c>
      <c r="J177">
        <v>0</v>
      </c>
      <c r="K177">
        <v>3</v>
      </c>
      <c r="L177">
        <v>0</v>
      </c>
      <c r="M177">
        <v>0</v>
      </c>
      <c r="N177">
        <v>0</v>
      </c>
      <c r="O177">
        <v>1</v>
      </c>
      <c r="P177">
        <v>0</v>
      </c>
      <c r="Q177">
        <v>0</v>
      </c>
      <c r="R177">
        <v>0</v>
      </c>
      <c r="S177">
        <v>0</v>
      </c>
      <c r="T177">
        <v>0</v>
      </c>
      <c r="U177">
        <v>0</v>
      </c>
      <c r="V177">
        <v>0</v>
      </c>
      <c r="W177">
        <v>0</v>
      </c>
      <c r="X177">
        <v>0</v>
      </c>
      <c r="Y177">
        <v>0</v>
      </c>
      <c r="Z177">
        <v>0</v>
      </c>
      <c r="AA177">
        <v>0</v>
      </c>
      <c r="AB177">
        <v>0</v>
      </c>
      <c r="AC177">
        <v>0</v>
      </c>
      <c r="AD177">
        <v>0</v>
      </c>
      <c r="AE177">
        <v>0</v>
      </c>
      <c r="AF177">
        <v>0</v>
      </c>
      <c r="AG177">
        <v>0</v>
      </c>
      <c r="AH177">
        <f t="shared" si="7"/>
        <v>6</v>
      </c>
      <c r="AI177">
        <f t="shared" si="8"/>
        <v>27</v>
      </c>
      <c r="AJ177">
        <f t="shared" si="9"/>
        <v>4</v>
      </c>
    </row>
    <row r="178" spans="1:36" ht="15">
      <c r="A178" s="177"/>
      <c r="B178">
        <v>15</v>
      </c>
      <c r="C178">
        <v>0</v>
      </c>
      <c r="D178">
        <v>0</v>
      </c>
      <c r="E178">
        <v>0</v>
      </c>
      <c r="F178">
        <v>0</v>
      </c>
      <c r="G178">
        <v>0</v>
      </c>
      <c r="H178">
        <v>0</v>
      </c>
      <c r="I178">
        <v>0</v>
      </c>
      <c r="J178">
        <v>0</v>
      </c>
      <c r="K178">
        <v>0</v>
      </c>
      <c r="L178">
        <v>0</v>
      </c>
      <c r="M178">
        <v>1</v>
      </c>
      <c r="N178">
        <v>0</v>
      </c>
      <c r="O178">
        <v>0</v>
      </c>
      <c r="P178">
        <v>0</v>
      </c>
      <c r="Q178">
        <v>0</v>
      </c>
      <c r="R178">
        <v>0</v>
      </c>
      <c r="S178">
        <v>0</v>
      </c>
      <c r="T178">
        <v>0</v>
      </c>
      <c r="U178">
        <v>0</v>
      </c>
      <c r="V178">
        <v>0</v>
      </c>
      <c r="W178">
        <v>0</v>
      </c>
      <c r="X178">
        <v>0</v>
      </c>
      <c r="Y178">
        <v>0</v>
      </c>
      <c r="Z178">
        <v>0</v>
      </c>
      <c r="AA178">
        <v>0</v>
      </c>
      <c r="AB178">
        <v>0</v>
      </c>
      <c r="AC178">
        <v>0</v>
      </c>
      <c r="AD178">
        <v>0</v>
      </c>
      <c r="AE178">
        <v>0</v>
      </c>
      <c r="AF178">
        <v>0</v>
      </c>
      <c r="AG178">
        <v>0</v>
      </c>
      <c r="AH178">
        <f t="shared" si="7"/>
        <v>1</v>
      </c>
      <c r="AI178">
        <f t="shared" si="8"/>
        <v>30</v>
      </c>
      <c r="AJ178">
        <f t="shared" si="9"/>
        <v>1</v>
      </c>
    </row>
    <row r="179" spans="1:36" ht="15">
      <c r="A179" s="177"/>
      <c r="B179">
        <v>16</v>
      </c>
      <c r="C179">
        <v>0</v>
      </c>
      <c r="D179">
        <v>0</v>
      </c>
      <c r="E179">
        <v>0</v>
      </c>
      <c r="F179">
        <v>0</v>
      </c>
      <c r="G179">
        <v>0</v>
      </c>
      <c r="H179">
        <v>0</v>
      </c>
      <c r="I179">
        <v>1</v>
      </c>
      <c r="J179">
        <v>0</v>
      </c>
      <c r="K179">
        <v>0</v>
      </c>
      <c r="L179">
        <v>0</v>
      </c>
      <c r="M179">
        <v>0</v>
      </c>
      <c r="N179">
        <v>0</v>
      </c>
      <c r="O179">
        <v>0</v>
      </c>
      <c r="P179">
        <v>0</v>
      </c>
      <c r="Q179">
        <v>0</v>
      </c>
      <c r="R179">
        <v>0</v>
      </c>
      <c r="S179">
        <v>0</v>
      </c>
      <c r="T179">
        <v>0</v>
      </c>
      <c r="U179">
        <v>0</v>
      </c>
      <c r="V179">
        <v>0</v>
      </c>
      <c r="W179">
        <v>1</v>
      </c>
      <c r="X179">
        <v>0</v>
      </c>
      <c r="Y179">
        <v>0</v>
      </c>
      <c r="Z179">
        <v>0</v>
      </c>
      <c r="AA179">
        <v>0</v>
      </c>
      <c r="AB179">
        <v>0</v>
      </c>
      <c r="AC179">
        <v>0</v>
      </c>
      <c r="AD179">
        <v>0</v>
      </c>
      <c r="AE179">
        <v>0</v>
      </c>
      <c r="AF179">
        <v>0</v>
      </c>
      <c r="AG179">
        <v>0</v>
      </c>
      <c r="AH179">
        <f t="shared" si="7"/>
        <v>2</v>
      </c>
      <c r="AI179">
        <f t="shared" si="8"/>
        <v>29</v>
      </c>
      <c r="AJ179">
        <f t="shared" si="9"/>
        <v>2</v>
      </c>
    </row>
    <row r="180" spans="1:36" ht="15">
      <c r="A180" s="177"/>
      <c r="B180">
        <v>17</v>
      </c>
      <c r="C180">
        <v>0</v>
      </c>
      <c r="D180">
        <v>0</v>
      </c>
      <c r="E180">
        <v>0</v>
      </c>
      <c r="F180">
        <v>0</v>
      </c>
      <c r="G180">
        <v>0</v>
      </c>
      <c r="H180">
        <v>0</v>
      </c>
      <c r="I180">
        <v>0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0</v>
      </c>
      <c r="P180">
        <v>0</v>
      </c>
      <c r="Q180">
        <v>0</v>
      </c>
      <c r="R180">
        <v>0</v>
      </c>
      <c r="S180">
        <v>0</v>
      </c>
      <c r="T180">
        <v>0</v>
      </c>
      <c r="U180">
        <v>0</v>
      </c>
      <c r="V180">
        <v>0</v>
      </c>
      <c r="W180">
        <v>0</v>
      </c>
      <c r="X180">
        <v>0</v>
      </c>
      <c r="Y180">
        <v>0</v>
      </c>
      <c r="Z180">
        <v>0</v>
      </c>
      <c r="AA180">
        <v>0</v>
      </c>
      <c r="AB180">
        <v>0</v>
      </c>
      <c r="AC180">
        <v>0</v>
      </c>
      <c r="AD180">
        <v>0</v>
      </c>
      <c r="AE180">
        <v>0</v>
      </c>
      <c r="AF180">
        <v>0</v>
      </c>
      <c r="AG180">
        <v>0</v>
      </c>
      <c r="AH180">
        <f t="shared" si="7"/>
        <v>0</v>
      </c>
      <c r="AI180">
        <f t="shared" si="8"/>
        <v>31</v>
      </c>
      <c r="AJ180">
        <f t="shared" si="9"/>
        <v>0</v>
      </c>
    </row>
    <row r="181" spans="1:36" ht="15">
      <c r="A181" s="177"/>
      <c r="B181">
        <v>18</v>
      </c>
      <c r="C181">
        <v>0</v>
      </c>
      <c r="D181">
        <v>0</v>
      </c>
      <c r="E181">
        <v>0</v>
      </c>
      <c r="F181">
        <v>0</v>
      </c>
      <c r="G181">
        <v>0</v>
      </c>
      <c r="H181">
        <v>0</v>
      </c>
      <c r="I181">
        <v>0</v>
      </c>
      <c r="J181">
        <v>0</v>
      </c>
      <c r="K181">
        <v>0</v>
      </c>
      <c r="L181">
        <v>0</v>
      </c>
      <c r="M181">
        <v>0</v>
      </c>
      <c r="N181">
        <v>0</v>
      </c>
      <c r="O181">
        <v>0</v>
      </c>
      <c r="P181">
        <v>0</v>
      </c>
      <c r="Q181">
        <v>0</v>
      </c>
      <c r="R181">
        <v>0</v>
      </c>
      <c r="S181">
        <v>0</v>
      </c>
      <c r="T181">
        <v>0</v>
      </c>
      <c r="U181">
        <v>0</v>
      </c>
      <c r="V181">
        <v>0</v>
      </c>
      <c r="W181">
        <v>0</v>
      </c>
      <c r="X181">
        <v>0</v>
      </c>
      <c r="Y181">
        <v>0</v>
      </c>
      <c r="Z181">
        <v>0</v>
      </c>
      <c r="AA181">
        <v>0</v>
      </c>
      <c r="AB181">
        <v>0</v>
      </c>
      <c r="AC181">
        <v>0</v>
      </c>
      <c r="AD181">
        <v>0</v>
      </c>
      <c r="AE181">
        <v>0</v>
      </c>
      <c r="AF181">
        <v>0</v>
      </c>
      <c r="AG181">
        <v>0</v>
      </c>
      <c r="AH181">
        <f t="shared" si="7"/>
        <v>0</v>
      </c>
      <c r="AI181">
        <f t="shared" si="8"/>
        <v>31</v>
      </c>
      <c r="AJ181">
        <f t="shared" si="9"/>
        <v>0</v>
      </c>
    </row>
    <row r="182" spans="1:36" ht="15">
      <c r="A182" s="177"/>
      <c r="B182">
        <v>19</v>
      </c>
      <c r="C182">
        <v>0</v>
      </c>
      <c r="D182">
        <v>0</v>
      </c>
      <c r="E182">
        <v>0</v>
      </c>
      <c r="F182">
        <v>0</v>
      </c>
      <c r="G182">
        <v>0</v>
      </c>
      <c r="H182">
        <v>0</v>
      </c>
      <c r="I182">
        <v>0</v>
      </c>
      <c r="J182">
        <v>0</v>
      </c>
      <c r="K182">
        <v>0</v>
      </c>
      <c r="L182">
        <v>0</v>
      </c>
      <c r="M182">
        <v>0</v>
      </c>
      <c r="N182">
        <v>0</v>
      </c>
      <c r="O182">
        <v>0</v>
      </c>
      <c r="P182">
        <v>0</v>
      </c>
      <c r="Q182">
        <v>0</v>
      </c>
      <c r="R182">
        <v>0</v>
      </c>
      <c r="S182">
        <v>0</v>
      </c>
      <c r="T182">
        <v>0</v>
      </c>
      <c r="U182">
        <v>0</v>
      </c>
      <c r="V182">
        <v>0</v>
      </c>
      <c r="W182">
        <v>0</v>
      </c>
      <c r="X182">
        <v>0</v>
      </c>
      <c r="Y182">
        <v>0</v>
      </c>
      <c r="Z182">
        <v>0</v>
      </c>
      <c r="AA182">
        <v>0</v>
      </c>
      <c r="AB182">
        <v>0</v>
      </c>
      <c r="AC182">
        <v>0</v>
      </c>
      <c r="AD182">
        <v>0</v>
      </c>
      <c r="AE182">
        <v>0</v>
      </c>
      <c r="AF182">
        <v>0</v>
      </c>
      <c r="AG182">
        <v>0</v>
      </c>
      <c r="AH182">
        <f t="shared" si="7"/>
        <v>0</v>
      </c>
      <c r="AI182">
        <f t="shared" si="8"/>
        <v>31</v>
      </c>
      <c r="AJ182">
        <f t="shared" si="9"/>
        <v>0</v>
      </c>
    </row>
    <row r="183" spans="1:36" ht="15">
      <c r="A183" s="177"/>
      <c r="B183">
        <v>20</v>
      </c>
      <c r="C183">
        <v>0</v>
      </c>
      <c r="D183">
        <v>0</v>
      </c>
      <c r="E183">
        <v>0</v>
      </c>
      <c r="F183">
        <v>0</v>
      </c>
      <c r="G183">
        <v>0</v>
      </c>
      <c r="H183">
        <v>0</v>
      </c>
      <c r="I183">
        <v>0</v>
      </c>
      <c r="J183">
        <v>0</v>
      </c>
      <c r="K183">
        <v>5</v>
      </c>
      <c r="L183">
        <v>0</v>
      </c>
      <c r="M183">
        <v>0</v>
      </c>
      <c r="N183">
        <v>0</v>
      </c>
      <c r="O183">
        <v>0</v>
      </c>
      <c r="P183">
        <v>0</v>
      </c>
      <c r="Q183">
        <v>0</v>
      </c>
      <c r="R183">
        <v>0</v>
      </c>
      <c r="S183">
        <v>0</v>
      </c>
      <c r="T183">
        <v>0</v>
      </c>
      <c r="U183">
        <v>0</v>
      </c>
      <c r="V183">
        <v>0</v>
      </c>
      <c r="W183">
        <v>0</v>
      </c>
      <c r="X183">
        <v>0</v>
      </c>
      <c r="Y183">
        <v>0</v>
      </c>
      <c r="Z183">
        <v>0</v>
      </c>
      <c r="AA183">
        <v>0</v>
      </c>
      <c r="AB183">
        <v>0</v>
      </c>
      <c r="AC183">
        <v>0</v>
      </c>
      <c r="AD183">
        <v>0</v>
      </c>
      <c r="AE183">
        <v>0</v>
      </c>
      <c r="AF183">
        <v>0</v>
      </c>
      <c r="AG183">
        <v>1</v>
      </c>
      <c r="AH183">
        <f t="shared" si="7"/>
        <v>6</v>
      </c>
      <c r="AI183">
        <f t="shared" si="8"/>
        <v>29</v>
      </c>
      <c r="AJ183">
        <f t="shared" si="9"/>
        <v>2</v>
      </c>
    </row>
    <row r="184" spans="1:36" ht="15">
      <c r="A184" s="177"/>
      <c r="B184">
        <v>21</v>
      </c>
      <c r="C184">
        <v>0</v>
      </c>
      <c r="D184">
        <v>0</v>
      </c>
      <c r="E184">
        <v>1</v>
      </c>
      <c r="F184">
        <v>0</v>
      </c>
      <c r="G184">
        <v>0</v>
      </c>
      <c r="H184">
        <v>0</v>
      </c>
      <c r="I184">
        <v>8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0</v>
      </c>
      <c r="P184">
        <v>0</v>
      </c>
      <c r="Q184">
        <v>0</v>
      </c>
      <c r="R184">
        <v>0</v>
      </c>
      <c r="S184">
        <v>0</v>
      </c>
      <c r="T184">
        <v>0</v>
      </c>
      <c r="U184">
        <v>0</v>
      </c>
      <c r="V184">
        <v>0</v>
      </c>
      <c r="W184">
        <v>0</v>
      </c>
      <c r="X184">
        <v>0</v>
      </c>
      <c r="Y184">
        <v>0</v>
      </c>
      <c r="Z184">
        <v>0</v>
      </c>
      <c r="AA184">
        <v>0</v>
      </c>
      <c r="AB184">
        <v>0</v>
      </c>
      <c r="AC184">
        <v>0</v>
      </c>
      <c r="AD184">
        <v>0</v>
      </c>
      <c r="AE184">
        <v>0</v>
      </c>
      <c r="AF184">
        <v>0</v>
      </c>
      <c r="AG184">
        <v>0</v>
      </c>
      <c r="AH184">
        <f t="shared" si="7"/>
        <v>9</v>
      </c>
      <c r="AI184">
        <f t="shared" si="8"/>
        <v>29</v>
      </c>
      <c r="AJ184">
        <f t="shared" si="9"/>
        <v>2</v>
      </c>
    </row>
    <row r="185" spans="1:36" ht="15">
      <c r="A185" s="177"/>
      <c r="B185">
        <v>22</v>
      </c>
      <c r="C185">
        <v>0</v>
      </c>
      <c r="D185">
        <v>0</v>
      </c>
      <c r="E185">
        <v>0</v>
      </c>
      <c r="F185">
        <v>0</v>
      </c>
      <c r="G185">
        <v>0</v>
      </c>
      <c r="H185">
        <v>0</v>
      </c>
      <c r="I185">
        <v>0</v>
      </c>
      <c r="J185">
        <v>0</v>
      </c>
      <c r="K185">
        <v>0</v>
      </c>
      <c r="L185">
        <v>0</v>
      </c>
      <c r="M185">
        <v>0</v>
      </c>
      <c r="N185">
        <v>0</v>
      </c>
      <c r="O185">
        <v>1</v>
      </c>
      <c r="P185">
        <v>0</v>
      </c>
      <c r="Q185">
        <v>0</v>
      </c>
      <c r="R185">
        <v>0</v>
      </c>
      <c r="S185">
        <v>0</v>
      </c>
      <c r="T185">
        <v>0</v>
      </c>
      <c r="U185">
        <v>0</v>
      </c>
      <c r="V185">
        <v>0</v>
      </c>
      <c r="W185">
        <v>0</v>
      </c>
      <c r="X185">
        <v>0</v>
      </c>
      <c r="Y185">
        <v>0</v>
      </c>
      <c r="Z185">
        <v>0</v>
      </c>
      <c r="AA185">
        <v>0</v>
      </c>
      <c r="AB185">
        <v>0</v>
      </c>
      <c r="AC185">
        <v>0</v>
      </c>
      <c r="AD185">
        <v>0</v>
      </c>
      <c r="AE185">
        <v>0</v>
      </c>
      <c r="AF185">
        <v>0</v>
      </c>
      <c r="AG185">
        <v>5</v>
      </c>
      <c r="AH185">
        <f t="shared" si="7"/>
        <v>6</v>
      </c>
      <c r="AI185">
        <f t="shared" si="8"/>
        <v>29</v>
      </c>
      <c r="AJ185">
        <f t="shared" si="9"/>
        <v>2</v>
      </c>
    </row>
    <row r="186" spans="1:36" ht="15">
      <c r="A186" s="177"/>
      <c r="B186">
        <v>23</v>
      </c>
      <c r="C186">
        <v>0</v>
      </c>
      <c r="D186">
        <v>0</v>
      </c>
      <c r="E186">
        <v>0</v>
      </c>
      <c r="F186">
        <v>0</v>
      </c>
      <c r="G186">
        <v>0</v>
      </c>
      <c r="H186">
        <v>0</v>
      </c>
      <c r="I186">
        <v>0</v>
      </c>
      <c r="J186">
        <v>0</v>
      </c>
      <c r="K186">
        <v>1</v>
      </c>
      <c r="L186">
        <v>0</v>
      </c>
      <c r="M186">
        <v>0</v>
      </c>
      <c r="N186">
        <v>0</v>
      </c>
      <c r="O186">
        <v>0</v>
      </c>
      <c r="P186">
        <v>0</v>
      </c>
      <c r="Q186">
        <v>0</v>
      </c>
      <c r="R186">
        <v>0</v>
      </c>
      <c r="S186">
        <v>0</v>
      </c>
      <c r="T186">
        <v>0</v>
      </c>
      <c r="U186">
        <v>0</v>
      </c>
      <c r="V186">
        <v>0</v>
      </c>
      <c r="W186">
        <v>0</v>
      </c>
      <c r="X186">
        <v>0</v>
      </c>
      <c r="Y186">
        <v>0</v>
      </c>
      <c r="Z186">
        <v>0</v>
      </c>
      <c r="AA186">
        <v>0</v>
      </c>
      <c r="AB186">
        <v>0</v>
      </c>
      <c r="AC186">
        <v>0</v>
      </c>
      <c r="AD186">
        <v>0</v>
      </c>
      <c r="AE186">
        <v>0</v>
      </c>
      <c r="AF186">
        <v>0</v>
      </c>
      <c r="AG186">
        <v>0</v>
      </c>
      <c r="AH186">
        <f t="shared" si="7"/>
        <v>1</v>
      </c>
      <c r="AI186">
        <f t="shared" si="8"/>
        <v>30</v>
      </c>
      <c r="AJ186">
        <f t="shared" si="9"/>
        <v>1</v>
      </c>
    </row>
    <row r="187" spans="1:36" ht="15">
      <c r="A187" s="177"/>
      <c r="B187">
        <v>24</v>
      </c>
      <c r="C187">
        <v>0</v>
      </c>
      <c r="D187">
        <v>0</v>
      </c>
      <c r="E187">
        <v>0</v>
      </c>
      <c r="F187">
        <v>0</v>
      </c>
      <c r="G187">
        <v>0</v>
      </c>
      <c r="H187">
        <v>0</v>
      </c>
      <c r="I187">
        <v>0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0</v>
      </c>
      <c r="P187">
        <v>0</v>
      </c>
      <c r="Q187">
        <v>0</v>
      </c>
      <c r="R187">
        <v>0</v>
      </c>
      <c r="S187">
        <v>0</v>
      </c>
      <c r="T187">
        <v>0</v>
      </c>
      <c r="U187">
        <v>0</v>
      </c>
      <c r="V187">
        <v>0</v>
      </c>
      <c r="W187">
        <v>0</v>
      </c>
      <c r="X187">
        <v>0</v>
      </c>
      <c r="Y187">
        <v>0</v>
      </c>
      <c r="Z187">
        <v>0</v>
      </c>
      <c r="AA187">
        <v>0</v>
      </c>
      <c r="AB187">
        <v>0</v>
      </c>
      <c r="AC187">
        <v>0</v>
      </c>
      <c r="AD187">
        <v>0</v>
      </c>
      <c r="AE187">
        <v>0</v>
      </c>
      <c r="AF187">
        <v>0</v>
      </c>
      <c r="AG187">
        <v>0</v>
      </c>
      <c r="AH187">
        <f t="shared" si="7"/>
        <v>0</v>
      </c>
      <c r="AI187">
        <f t="shared" si="8"/>
        <v>31</v>
      </c>
      <c r="AJ187">
        <f t="shared" si="9"/>
        <v>0</v>
      </c>
    </row>
    <row r="188" spans="1:36" ht="15">
      <c r="A188" s="177"/>
      <c r="B188">
        <v>25</v>
      </c>
      <c r="C188">
        <v>0</v>
      </c>
      <c r="D188">
        <v>0</v>
      </c>
      <c r="E188">
        <v>0</v>
      </c>
      <c r="F188">
        <v>0</v>
      </c>
      <c r="G188">
        <v>0</v>
      </c>
      <c r="H188">
        <v>0</v>
      </c>
      <c r="I188">
        <v>0</v>
      </c>
      <c r="J188">
        <v>0</v>
      </c>
      <c r="K188">
        <v>0</v>
      </c>
      <c r="L188">
        <v>0</v>
      </c>
      <c r="M188">
        <v>0</v>
      </c>
      <c r="N188">
        <v>0</v>
      </c>
      <c r="O188">
        <v>0</v>
      </c>
      <c r="P188">
        <v>0</v>
      </c>
      <c r="Q188">
        <v>0</v>
      </c>
      <c r="R188">
        <v>0</v>
      </c>
      <c r="S188">
        <v>0</v>
      </c>
      <c r="T188">
        <v>0</v>
      </c>
      <c r="U188">
        <v>0</v>
      </c>
      <c r="V188">
        <v>0</v>
      </c>
      <c r="W188">
        <v>0</v>
      </c>
      <c r="X188">
        <v>0</v>
      </c>
      <c r="Y188">
        <v>0</v>
      </c>
      <c r="Z188">
        <v>0</v>
      </c>
      <c r="AA188">
        <v>0</v>
      </c>
      <c r="AB188">
        <v>0</v>
      </c>
      <c r="AC188">
        <v>0</v>
      </c>
      <c r="AD188">
        <v>0</v>
      </c>
      <c r="AE188">
        <v>0</v>
      </c>
      <c r="AF188">
        <v>0</v>
      </c>
      <c r="AG188">
        <v>3</v>
      </c>
      <c r="AH188">
        <f t="shared" si="7"/>
        <v>3</v>
      </c>
      <c r="AI188">
        <f t="shared" si="8"/>
        <v>30</v>
      </c>
      <c r="AJ188">
        <f t="shared" si="9"/>
        <v>1</v>
      </c>
    </row>
    <row r="189" spans="1:36" ht="15">
      <c r="A189" s="177"/>
      <c r="B189">
        <v>26</v>
      </c>
      <c r="C189">
        <v>0</v>
      </c>
      <c r="D189">
        <v>0</v>
      </c>
      <c r="E189">
        <v>0</v>
      </c>
      <c r="F189">
        <v>0</v>
      </c>
      <c r="G189">
        <v>0</v>
      </c>
      <c r="H189">
        <v>0</v>
      </c>
      <c r="I189">
        <v>0</v>
      </c>
      <c r="J189">
        <v>0</v>
      </c>
      <c r="K189">
        <v>0</v>
      </c>
      <c r="L189">
        <v>0</v>
      </c>
      <c r="M189">
        <v>0</v>
      </c>
      <c r="N189">
        <v>0</v>
      </c>
      <c r="O189">
        <v>0</v>
      </c>
      <c r="P189">
        <v>0</v>
      </c>
      <c r="Q189">
        <v>0</v>
      </c>
      <c r="R189">
        <v>0</v>
      </c>
      <c r="S189">
        <v>0</v>
      </c>
      <c r="T189">
        <v>0</v>
      </c>
      <c r="U189">
        <v>0</v>
      </c>
      <c r="V189">
        <v>0</v>
      </c>
      <c r="W189">
        <v>0</v>
      </c>
      <c r="X189">
        <v>0</v>
      </c>
      <c r="Y189">
        <v>0</v>
      </c>
      <c r="Z189">
        <v>0</v>
      </c>
      <c r="AA189">
        <v>0</v>
      </c>
      <c r="AB189">
        <v>0</v>
      </c>
      <c r="AC189">
        <v>0</v>
      </c>
      <c r="AD189">
        <v>0</v>
      </c>
      <c r="AE189">
        <v>0</v>
      </c>
      <c r="AF189">
        <v>0</v>
      </c>
      <c r="AG189">
        <v>0</v>
      </c>
      <c r="AH189">
        <f t="shared" si="7"/>
        <v>0</v>
      </c>
      <c r="AI189">
        <f t="shared" si="8"/>
        <v>31</v>
      </c>
      <c r="AJ189">
        <f t="shared" si="9"/>
        <v>0</v>
      </c>
    </row>
    <row r="190" spans="1:36" ht="15">
      <c r="A190" s="177"/>
      <c r="B190">
        <v>27</v>
      </c>
      <c r="C190">
        <v>0</v>
      </c>
      <c r="D190">
        <v>0</v>
      </c>
      <c r="E190">
        <v>0</v>
      </c>
      <c r="F190">
        <v>0</v>
      </c>
      <c r="G190">
        <v>0</v>
      </c>
      <c r="H190">
        <v>0</v>
      </c>
      <c r="I190">
        <v>0</v>
      </c>
      <c r="J190">
        <v>0</v>
      </c>
      <c r="K190">
        <v>0</v>
      </c>
      <c r="L190">
        <v>0</v>
      </c>
      <c r="M190">
        <v>0</v>
      </c>
      <c r="N190">
        <v>0</v>
      </c>
      <c r="O190">
        <v>0</v>
      </c>
      <c r="P190">
        <v>0</v>
      </c>
      <c r="Q190">
        <v>0</v>
      </c>
      <c r="R190">
        <v>0</v>
      </c>
      <c r="S190">
        <v>0</v>
      </c>
      <c r="T190">
        <v>0</v>
      </c>
      <c r="U190">
        <v>0</v>
      </c>
      <c r="V190">
        <v>0</v>
      </c>
      <c r="W190">
        <v>0</v>
      </c>
      <c r="X190">
        <v>0</v>
      </c>
      <c r="Y190">
        <v>0</v>
      </c>
      <c r="Z190">
        <v>0</v>
      </c>
      <c r="AA190">
        <v>0</v>
      </c>
      <c r="AB190">
        <v>0</v>
      </c>
      <c r="AC190">
        <v>0</v>
      </c>
      <c r="AD190">
        <v>0</v>
      </c>
      <c r="AE190">
        <v>0</v>
      </c>
      <c r="AF190">
        <v>0</v>
      </c>
      <c r="AG190">
        <v>0</v>
      </c>
      <c r="AH190">
        <f t="shared" si="7"/>
        <v>0</v>
      </c>
      <c r="AI190">
        <f t="shared" si="8"/>
        <v>31</v>
      </c>
      <c r="AJ190">
        <f t="shared" si="9"/>
        <v>0</v>
      </c>
    </row>
    <row r="191" spans="1:36" ht="15">
      <c r="A191" s="177"/>
      <c r="B191">
        <v>28</v>
      </c>
      <c r="C191">
        <v>0</v>
      </c>
      <c r="D191">
        <v>0</v>
      </c>
      <c r="E191">
        <v>0</v>
      </c>
      <c r="F191">
        <v>0</v>
      </c>
      <c r="G191">
        <v>0</v>
      </c>
      <c r="H191">
        <v>0</v>
      </c>
      <c r="I191">
        <v>0</v>
      </c>
      <c r="J191">
        <v>0</v>
      </c>
      <c r="K191">
        <v>0</v>
      </c>
      <c r="L191">
        <v>0</v>
      </c>
      <c r="M191">
        <v>0</v>
      </c>
      <c r="N191">
        <v>0</v>
      </c>
      <c r="O191">
        <v>0</v>
      </c>
      <c r="P191">
        <v>0</v>
      </c>
      <c r="Q191">
        <v>0</v>
      </c>
      <c r="R191">
        <v>0</v>
      </c>
      <c r="S191">
        <v>0</v>
      </c>
      <c r="T191">
        <v>0</v>
      </c>
      <c r="U191">
        <v>0</v>
      </c>
      <c r="V191">
        <v>0</v>
      </c>
      <c r="W191">
        <v>0</v>
      </c>
      <c r="X191">
        <v>0</v>
      </c>
      <c r="Y191">
        <v>0</v>
      </c>
      <c r="Z191">
        <v>0</v>
      </c>
      <c r="AA191">
        <v>0</v>
      </c>
      <c r="AB191">
        <v>0</v>
      </c>
      <c r="AC191">
        <v>0</v>
      </c>
      <c r="AD191">
        <v>0</v>
      </c>
      <c r="AE191">
        <v>0</v>
      </c>
      <c r="AF191">
        <v>0</v>
      </c>
      <c r="AG191">
        <v>0</v>
      </c>
      <c r="AH191">
        <f t="shared" si="7"/>
        <v>0</v>
      </c>
      <c r="AI191">
        <f t="shared" si="8"/>
        <v>31</v>
      </c>
      <c r="AJ191">
        <f t="shared" si="9"/>
        <v>0</v>
      </c>
    </row>
    <row r="192" spans="1:36" ht="15">
      <c r="A192" s="177"/>
      <c r="B192">
        <v>29</v>
      </c>
      <c r="C192">
        <v>0</v>
      </c>
      <c r="D192">
        <v>0</v>
      </c>
      <c r="E192">
        <v>0</v>
      </c>
      <c r="F192">
        <v>0</v>
      </c>
      <c r="G192">
        <v>0</v>
      </c>
      <c r="H192">
        <v>0</v>
      </c>
      <c r="I192">
        <v>0</v>
      </c>
      <c r="J192">
        <v>0</v>
      </c>
      <c r="K192">
        <v>0</v>
      </c>
      <c r="L192">
        <v>0</v>
      </c>
      <c r="M192">
        <v>0</v>
      </c>
      <c r="N192">
        <v>0</v>
      </c>
      <c r="O192">
        <v>0</v>
      </c>
      <c r="P192">
        <v>0</v>
      </c>
      <c r="Q192">
        <v>0</v>
      </c>
      <c r="R192">
        <v>0</v>
      </c>
      <c r="S192">
        <v>0</v>
      </c>
      <c r="T192">
        <v>0</v>
      </c>
      <c r="U192">
        <v>0</v>
      </c>
      <c r="V192">
        <v>0</v>
      </c>
      <c r="W192">
        <v>0</v>
      </c>
      <c r="X192">
        <v>0</v>
      </c>
      <c r="Y192">
        <v>0</v>
      </c>
      <c r="Z192">
        <v>0</v>
      </c>
      <c r="AA192">
        <v>0</v>
      </c>
      <c r="AB192">
        <v>0</v>
      </c>
      <c r="AC192">
        <v>0</v>
      </c>
      <c r="AD192">
        <v>0</v>
      </c>
      <c r="AE192">
        <v>0</v>
      </c>
      <c r="AF192">
        <v>0</v>
      </c>
      <c r="AG192">
        <v>0</v>
      </c>
      <c r="AH192">
        <f t="shared" si="7"/>
        <v>0</v>
      </c>
      <c r="AI192">
        <f t="shared" si="8"/>
        <v>31</v>
      </c>
      <c r="AJ192">
        <f t="shared" si="9"/>
        <v>0</v>
      </c>
    </row>
    <row r="193" spans="1:36" ht="15">
      <c r="A193" s="177"/>
      <c r="B193">
        <v>30</v>
      </c>
      <c r="C193">
        <v>0</v>
      </c>
      <c r="D193">
        <v>0</v>
      </c>
      <c r="E193">
        <v>0</v>
      </c>
      <c r="F193">
        <v>0</v>
      </c>
      <c r="G193">
        <v>0</v>
      </c>
      <c r="H193">
        <v>0</v>
      </c>
      <c r="I193">
        <v>0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0</v>
      </c>
      <c r="P193">
        <v>0</v>
      </c>
      <c r="Q193">
        <v>0</v>
      </c>
      <c r="R193">
        <v>0</v>
      </c>
      <c r="S193">
        <v>0</v>
      </c>
      <c r="T193">
        <v>0</v>
      </c>
      <c r="U193">
        <v>0</v>
      </c>
      <c r="V193">
        <v>0</v>
      </c>
      <c r="W193">
        <v>0</v>
      </c>
      <c r="X193">
        <v>0</v>
      </c>
      <c r="Y193">
        <v>0</v>
      </c>
      <c r="Z193">
        <v>0</v>
      </c>
      <c r="AA193">
        <v>0</v>
      </c>
      <c r="AB193">
        <v>0</v>
      </c>
      <c r="AC193">
        <v>0</v>
      </c>
      <c r="AD193">
        <v>0</v>
      </c>
      <c r="AE193">
        <v>0</v>
      </c>
      <c r="AF193">
        <v>0</v>
      </c>
      <c r="AG193">
        <v>0</v>
      </c>
      <c r="AH193">
        <f t="shared" si="7"/>
        <v>0</v>
      </c>
      <c r="AI193">
        <f t="shared" si="8"/>
        <v>31</v>
      </c>
      <c r="AJ193">
        <f t="shared" si="9"/>
        <v>0</v>
      </c>
    </row>
    <row r="194" spans="1:36" ht="15">
      <c r="A194" s="177"/>
      <c r="B194">
        <v>31</v>
      </c>
      <c r="C194">
        <v>0</v>
      </c>
      <c r="D194">
        <v>0</v>
      </c>
      <c r="E194">
        <v>0</v>
      </c>
      <c r="F194">
        <v>0</v>
      </c>
      <c r="G194">
        <v>0</v>
      </c>
      <c r="H194">
        <v>0</v>
      </c>
      <c r="I194">
        <v>0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0</v>
      </c>
      <c r="T194">
        <v>0</v>
      </c>
      <c r="U194">
        <v>0</v>
      </c>
      <c r="V194">
        <v>0</v>
      </c>
      <c r="W194">
        <v>0</v>
      </c>
      <c r="X194">
        <v>0</v>
      </c>
      <c r="Y194">
        <v>0</v>
      </c>
      <c r="Z194">
        <v>0</v>
      </c>
      <c r="AA194">
        <v>0</v>
      </c>
      <c r="AB194">
        <v>0</v>
      </c>
      <c r="AC194">
        <v>0</v>
      </c>
      <c r="AD194">
        <v>0</v>
      </c>
      <c r="AE194">
        <v>0</v>
      </c>
      <c r="AF194">
        <v>0</v>
      </c>
      <c r="AG194">
        <v>0</v>
      </c>
      <c r="AH194">
        <f t="shared" si="7"/>
        <v>0</v>
      </c>
      <c r="AI194">
        <f t="shared" si="8"/>
        <v>31</v>
      </c>
      <c r="AJ194">
        <f t="shared" si="9"/>
        <v>0</v>
      </c>
    </row>
    <row r="195" spans="1:36" ht="15">
      <c r="A195" s="177"/>
      <c r="B195">
        <v>32</v>
      </c>
      <c r="C195">
        <v>0</v>
      </c>
      <c r="D195">
        <v>0</v>
      </c>
      <c r="E195">
        <v>0</v>
      </c>
      <c r="F195">
        <v>0</v>
      </c>
      <c r="G195">
        <v>0</v>
      </c>
      <c r="H195">
        <v>0</v>
      </c>
      <c r="I195">
        <v>0</v>
      </c>
      <c r="J195">
        <v>0</v>
      </c>
      <c r="K195">
        <v>0</v>
      </c>
      <c r="L195">
        <v>0</v>
      </c>
      <c r="M195">
        <v>0</v>
      </c>
      <c r="N195">
        <v>0</v>
      </c>
      <c r="O195">
        <v>0</v>
      </c>
      <c r="P195">
        <v>0</v>
      </c>
      <c r="Q195">
        <v>0</v>
      </c>
      <c r="R195">
        <v>0</v>
      </c>
      <c r="S195">
        <v>0</v>
      </c>
      <c r="T195">
        <v>0</v>
      </c>
      <c r="U195">
        <v>0</v>
      </c>
      <c r="V195">
        <v>0</v>
      </c>
      <c r="W195">
        <v>0</v>
      </c>
      <c r="X195">
        <v>0</v>
      </c>
      <c r="Y195">
        <v>0</v>
      </c>
      <c r="Z195">
        <v>0</v>
      </c>
      <c r="AA195">
        <v>0</v>
      </c>
      <c r="AB195">
        <v>0</v>
      </c>
      <c r="AC195">
        <v>0</v>
      </c>
      <c r="AD195">
        <v>0</v>
      </c>
      <c r="AE195">
        <v>0</v>
      </c>
      <c r="AF195">
        <v>0</v>
      </c>
      <c r="AG195">
        <v>0</v>
      </c>
      <c r="AH195">
        <f aca="true" t="shared" si="11" ref="AH195:AH258">SUM(C195:AG195)</f>
        <v>0</v>
      </c>
      <c r="AI195">
        <f aca="true" t="shared" si="12" ref="AI195:AI258">COUNTIF(C195:AG195,0)</f>
        <v>31</v>
      </c>
      <c r="AJ195">
        <f aca="true" t="shared" si="13" ref="AJ195:AJ258">31-AI195</f>
        <v>0</v>
      </c>
    </row>
    <row r="196" spans="1:36" ht="15">
      <c r="A196" s="177"/>
      <c r="B196">
        <v>33</v>
      </c>
      <c r="C196">
        <v>1</v>
      </c>
      <c r="D196">
        <v>0</v>
      </c>
      <c r="E196">
        <v>0</v>
      </c>
      <c r="F196">
        <v>0</v>
      </c>
      <c r="G196">
        <v>0</v>
      </c>
      <c r="H196">
        <v>0</v>
      </c>
      <c r="I196">
        <v>0</v>
      </c>
      <c r="J196">
        <v>0</v>
      </c>
      <c r="K196">
        <v>0</v>
      </c>
      <c r="L196">
        <v>0</v>
      </c>
      <c r="M196">
        <v>3</v>
      </c>
      <c r="N196">
        <v>0</v>
      </c>
      <c r="O196">
        <v>0</v>
      </c>
      <c r="P196">
        <v>0</v>
      </c>
      <c r="Q196">
        <v>0</v>
      </c>
      <c r="R196">
        <v>0</v>
      </c>
      <c r="S196">
        <v>0</v>
      </c>
      <c r="T196">
        <v>0</v>
      </c>
      <c r="U196">
        <v>0</v>
      </c>
      <c r="V196">
        <v>0</v>
      </c>
      <c r="W196">
        <v>0</v>
      </c>
      <c r="X196">
        <v>0</v>
      </c>
      <c r="Y196">
        <v>0</v>
      </c>
      <c r="Z196">
        <v>0</v>
      </c>
      <c r="AA196">
        <v>0</v>
      </c>
      <c r="AB196">
        <v>0</v>
      </c>
      <c r="AC196">
        <v>0</v>
      </c>
      <c r="AD196">
        <v>0</v>
      </c>
      <c r="AE196">
        <v>0</v>
      </c>
      <c r="AF196">
        <v>0</v>
      </c>
      <c r="AG196">
        <v>0</v>
      </c>
      <c r="AH196">
        <f t="shared" si="11"/>
        <v>4</v>
      </c>
      <c r="AI196">
        <f t="shared" si="12"/>
        <v>29</v>
      </c>
      <c r="AJ196">
        <f t="shared" si="13"/>
        <v>2</v>
      </c>
    </row>
    <row r="197" spans="1:36" ht="15">
      <c r="A197" s="177"/>
      <c r="B197">
        <v>34</v>
      </c>
      <c r="C197">
        <v>0</v>
      </c>
      <c r="D197">
        <v>0</v>
      </c>
      <c r="E197">
        <v>0</v>
      </c>
      <c r="F197">
        <v>0</v>
      </c>
      <c r="G197">
        <v>0</v>
      </c>
      <c r="H197">
        <v>0</v>
      </c>
      <c r="I197">
        <v>0</v>
      </c>
      <c r="J197">
        <v>0</v>
      </c>
      <c r="K197">
        <v>0</v>
      </c>
      <c r="L197">
        <v>0</v>
      </c>
      <c r="M197">
        <v>0</v>
      </c>
      <c r="N197">
        <v>0</v>
      </c>
      <c r="O197">
        <v>0</v>
      </c>
      <c r="P197">
        <v>0</v>
      </c>
      <c r="Q197">
        <v>0</v>
      </c>
      <c r="R197">
        <v>0</v>
      </c>
      <c r="S197">
        <v>0</v>
      </c>
      <c r="T197">
        <v>0</v>
      </c>
      <c r="U197">
        <v>0</v>
      </c>
      <c r="V197">
        <v>0</v>
      </c>
      <c r="W197">
        <v>0</v>
      </c>
      <c r="X197">
        <v>0</v>
      </c>
      <c r="Y197">
        <v>0</v>
      </c>
      <c r="Z197">
        <v>0</v>
      </c>
      <c r="AA197">
        <v>0</v>
      </c>
      <c r="AB197">
        <v>0</v>
      </c>
      <c r="AC197">
        <v>0</v>
      </c>
      <c r="AD197">
        <v>0</v>
      </c>
      <c r="AE197">
        <v>0</v>
      </c>
      <c r="AF197">
        <v>0</v>
      </c>
      <c r="AG197">
        <v>0</v>
      </c>
      <c r="AH197">
        <f t="shared" si="11"/>
        <v>0</v>
      </c>
      <c r="AI197">
        <f t="shared" si="12"/>
        <v>31</v>
      </c>
      <c r="AJ197">
        <f t="shared" si="13"/>
        <v>0</v>
      </c>
    </row>
    <row r="198" spans="1:36" ht="15">
      <c r="A198" s="177"/>
      <c r="B198">
        <v>35</v>
      </c>
      <c r="C198">
        <v>0</v>
      </c>
      <c r="D198">
        <v>0</v>
      </c>
      <c r="E198">
        <v>0</v>
      </c>
      <c r="F198">
        <v>0</v>
      </c>
      <c r="G198">
        <v>0</v>
      </c>
      <c r="H198">
        <v>0</v>
      </c>
      <c r="I198">
        <v>0</v>
      </c>
      <c r="J198">
        <v>0</v>
      </c>
      <c r="K198">
        <v>0</v>
      </c>
      <c r="L198">
        <v>0</v>
      </c>
      <c r="M198">
        <v>0</v>
      </c>
      <c r="N198">
        <v>0</v>
      </c>
      <c r="O198">
        <v>0</v>
      </c>
      <c r="P198">
        <v>0</v>
      </c>
      <c r="Q198">
        <v>0</v>
      </c>
      <c r="R198">
        <v>0</v>
      </c>
      <c r="S198">
        <v>0</v>
      </c>
      <c r="T198">
        <v>0</v>
      </c>
      <c r="U198">
        <v>0</v>
      </c>
      <c r="V198">
        <v>0</v>
      </c>
      <c r="W198">
        <v>0</v>
      </c>
      <c r="X198">
        <v>0</v>
      </c>
      <c r="Y198">
        <v>0</v>
      </c>
      <c r="Z198">
        <v>0</v>
      </c>
      <c r="AA198">
        <v>0</v>
      </c>
      <c r="AB198">
        <v>0</v>
      </c>
      <c r="AC198">
        <v>0</v>
      </c>
      <c r="AD198">
        <v>0</v>
      </c>
      <c r="AE198">
        <v>0</v>
      </c>
      <c r="AF198">
        <v>0</v>
      </c>
      <c r="AG198">
        <v>0</v>
      </c>
      <c r="AH198">
        <f t="shared" si="11"/>
        <v>0</v>
      </c>
      <c r="AI198">
        <f t="shared" si="12"/>
        <v>31</v>
      </c>
      <c r="AJ198">
        <f t="shared" si="13"/>
        <v>0</v>
      </c>
    </row>
    <row r="199" spans="1:36" ht="15">
      <c r="A199" s="177"/>
      <c r="B199">
        <v>36</v>
      </c>
      <c r="C199">
        <v>0</v>
      </c>
      <c r="D199">
        <v>0</v>
      </c>
      <c r="E199">
        <v>0</v>
      </c>
      <c r="F199">
        <v>0</v>
      </c>
      <c r="G199">
        <v>0</v>
      </c>
      <c r="H199">
        <v>0</v>
      </c>
      <c r="I199">
        <v>0</v>
      </c>
      <c r="J199">
        <v>0</v>
      </c>
      <c r="K199">
        <v>0</v>
      </c>
      <c r="L199">
        <v>0</v>
      </c>
      <c r="M199">
        <v>0</v>
      </c>
      <c r="N199">
        <v>1</v>
      </c>
      <c r="O199">
        <v>0</v>
      </c>
      <c r="P199">
        <v>0</v>
      </c>
      <c r="Q199">
        <v>0</v>
      </c>
      <c r="R199">
        <v>0</v>
      </c>
      <c r="S199">
        <v>0</v>
      </c>
      <c r="T199">
        <v>0</v>
      </c>
      <c r="U199">
        <v>0</v>
      </c>
      <c r="V199">
        <v>0</v>
      </c>
      <c r="W199">
        <v>0</v>
      </c>
      <c r="X199">
        <v>0</v>
      </c>
      <c r="Y199">
        <v>0</v>
      </c>
      <c r="Z199">
        <v>0</v>
      </c>
      <c r="AA199">
        <v>0</v>
      </c>
      <c r="AB199">
        <v>0</v>
      </c>
      <c r="AC199">
        <v>0</v>
      </c>
      <c r="AD199">
        <v>0</v>
      </c>
      <c r="AE199">
        <v>0</v>
      </c>
      <c r="AF199">
        <v>0</v>
      </c>
      <c r="AG199">
        <v>0</v>
      </c>
      <c r="AH199">
        <f t="shared" si="11"/>
        <v>1</v>
      </c>
      <c r="AI199">
        <f t="shared" si="12"/>
        <v>30</v>
      </c>
      <c r="AJ199">
        <f t="shared" si="13"/>
        <v>1</v>
      </c>
    </row>
    <row r="200" spans="1:36" ht="15">
      <c r="A200" s="177"/>
      <c r="B200">
        <v>37</v>
      </c>
      <c r="C200">
        <v>0</v>
      </c>
      <c r="D200">
        <v>0</v>
      </c>
      <c r="E200">
        <v>3</v>
      </c>
      <c r="F200">
        <v>0</v>
      </c>
      <c r="G200">
        <v>0</v>
      </c>
      <c r="H200">
        <v>0</v>
      </c>
      <c r="I200">
        <v>0</v>
      </c>
      <c r="J200">
        <v>0</v>
      </c>
      <c r="K200">
        <v>0</v>
      </c>
      <c r="L200">
        <v>0</v>
      </c>
      <c r="M200">
        <v>0</v>
      </c>
      <c r="N200">
        <v>0</v>
      </c>
      <c r="O200">
        <v>0</v>
      </c>
      <c r="P200">
        <v>0</v>
      </c>
      <c r="Q200">
        <v>0</v>
      </c>
      <c r="R200">
        <v>0</v>
      </c>
      <c r="S200">
        <v>0</v>
      </c>
      <c r="T200">
        <v>0</v>
      </c>
      <c r="U200">
        <v>0</v>
      </c>
      <c r="V200">
        <v>0</v>
      </c>
      <c r="W200">
        <v>0</v>
      </c>
      <c r="X200">
        <v>0</v>
      </c>
      <c r="Y200">
        <v>0</v>
      </c>
      <c r="Z200">
        <v>0</v>
      </c>
      <c r="AA200">
        <v>0</v>
      </c>
      <c r="AB200">
        <v>0</v>
      </c>
      <c r="AC200">
        <v>0</v>
      </c>
      <c r="AD200">
        <v>0</v>
      </c>
      <c r="AE200">
        <v>0</v>
      </c>
      <c r="AF200">
        <v>0</v>
      </c>
      <c r="AG200">
        <v>0</v>
      </c>
      <c r="AH200">
        <f t="shared" si="11"/>
        <v>3</v>
      </c>
      <c r="AI200">
        <f t="shared" si="12"/>
        <v>30</v>
      </c>
      <c r="AJ200">
        <f t="shared" si="13"/>
        <v>1</v>
      </c>
    </row>
    <row r="201" spans="1:36" ht="15">
      <c r="A201" s="177"/>
      <c r="B201">
        <v>38</v>
      </c>
      <c r="C201">
        <v>0</v>
      </c>
      <c r="D201">
        <v>0</v>
      </c>
      <c r="E201">
        <v>0</v>
      </c>
      <c r="F201">
        <v>0</v>
      </c>
      <c r="G201">
        <v>0</v>
      </c>
      <c r="H201">
        <v>0</v>
      </c>
      <c r="I201">
        <v>0</v>
      </c>
      <c r="J201">
        <v>0</v>
      </c>
      <c r="K201">
        <v>0</v>
      </c>
      <c r="L201">
        <v>0</v>
      </c>
      <c r="M201">
        <v>0</v>
      </c>
      <c r="N201">
        <v>0</v>
      </c>
      <c r="O201">
        <v>0</v>
      </c>
      <c r="P201">
        <v>0</v>
      </c>
      <c r="Q201">
        <v>0</v>
      </c>
      <c r="R201">
        <v>0</v>
      </c>
      <c r="S201">
        <v>0</v>
      </c>
      <c r="T201">
        <v>0</v>
      </c>
      <c r="U201">
        <v>0</v>
      </c>
      <c r="V201">
        <v>0</v>
      </c>
      <c r="W201">
        <v>0</v>
      </c>
      <c r="X201">
        <v>0</v>
      </c>
      <c r="Y201">
        <v>0</v>
      </c>
      <c r="Z201">
        <v>0</v>
      </c>
      <c r="AA201">
        <v>0</v>
      </c>
      <c r="AB201">
        <v>0</v>
      </c>
      <c r="AC201">
        <v>0</v>
      </c>
      <c r="AD201">
        <v>0</v>
      </c>
      <c r="AE201">
        <v>0</v>
      </c>
      <c r="AF201">
        <v>0</v>
      </c>
      <c r="AG201">
        <v>0</v>
      </c>
      <c r="AH201">
        <f t="shared" si="11"/>
        <v>0</v>
      </c>
      <c r="AI201">
        <f t="shared" si="12"/>
        <v>31</v>
      </c>
      <c r="AJ201">
        <f t="shared" si="13"/>
        <v>0</v>
      </c>
    </row>
    <row r="202" spans="1:36" ht="15">
      <c r="A202" s="177"/>
      <c r="B202">
        <v>39</v>
      </c>
      <c r="C202">
        <v>0</v>
      </c>
      <c r="D202">
        <v>0</v>
      </c>
      <c r="E202">
        <v>0</v>
      </c>
      <c r="F202">
        <v>0</v>
      </c>
      <c r="G202">
        <v>0</v>
      </c>
      <c r="H202">
        <v>0</v>
      </c>
      <c r="I202">
        <v>1</v>
      </c>
      <c r="J202">
        <v>0</v>
      </c>
      <c r="K202">
        <v>0</v>
      </c>
      <c r="L202">
        <v>0</v>
      </c>
      <c r="M202">
        <v>0</v>
      </c>
      <c r="N202">
        <v>3</v>
      </c>
      <c r="O202">
        <v>0</v>
      </c>
      <c r="P202">
        <v>0</v>
      </c>
      <c r="Q202">
        <v>0</v>
      </c>
      <c r="R202">
        <v>0</v>
      </c>
      <c r="S202">
        <v>0</v>
      </c>
      <c r="T202">
        <v>0</v>
      </c>
      <c r="U202">
        <v>0</v>
      </c>
      <c r="V202">
        <v>0</v>
      </c>
      <c r="W202">
        <v>0</v>
      </c>
      <c r="X202">
        <v>1</v>
      </c>
      <c r="Y202">
        <v>0</v>
      </c>
      <c r="Z202">
        <v>0</v>
      </c>
      <c r="AA202">
        <v>0</v>
      </c>
      <c r="AB202">
        <v>0</v>
      </c>
      <c r="AC202">
        <v>0</v>
      </c>
      <c r="AD202">
        <v>0</v>
      </c>
      <c r="AE202">
        <v>0</v>
      </c>
      <c r="AF202">
        <v>0</v>
      </c>
      <c r="AG202">
        <v>0</v>
      </c>
      <c r="AH202">
        <f t="shared" si="11"/>
        <v>5</v>
      </c>
      <c r="AI202">
        <f t="shared" si="12"/>
        <v>28</v>
      </c>
      <c r="AJ202">
        <f t="shared" si="13"/>
        <v>3</v>
      </c>
    </row>
    <row r="203" spans="1:36" ht="15">
      <c r="A203" s="177"/>
      <c r="B203">
        <v>40</v>
      </c>
      <c r="C203">
        <v>0</v>
      </c>
      <c r="D203">
        <v>0</v>
      </c>
      <c r="E203">
        <v>0</v>
      </c>
      <c r="F203">
        <v>0</v>
      </c>
      <c r="G203">
        <v>6</v>
      </c>
      <c r="H203">
        <v>0</v>
      </c>
      <c r="I203">
        <v>2</v>
      </c>
      <c r="J203">
        <v>0</v>
      </c>
      <c r="K203">
        <v>0</v>
      </c>
      <c r="L203">
        <v>0</v>
      </c>
      <c r="M203">
        <v>0</v>
      </c>
      <c r="N203">
        <v>0</v>
      </c>
      <c r="O203">
        <v>0</v>
      </c>
      <c r="P203">
        <v>0</v>
      </c>
      <c r="Q203">
        <v>0</v>
      </c>
      <c r="R203">
        <v>0</v>
      </c>
      <c r="S203">
        <v>0</v>
      </c>
      <c r="T203">
        <v>0</v>
      </c>
      <c r="U203">
        <v>0</v>
      </c>
      <c r="V203">
        <v>0</v>
      </c>
      <c r="W203">
        <v>0</v>
      </c>
      <c r="X203">
        <v>0</v>
      </c>
      <c r="Y203">
        <v>0</v>
      </c>
      <c r="Z203">
        <v>0</v>
      </c>
      <c r="AA203">
        <v>0</v>
      </c>
      <c r="AB203">
        <v>0</v>
      </c>
      <c r="AC203">
        <v>0</v>
      </c>
      <c r="AD203">
        <v>0</v>
      </c>
      <c r="AE203">
        <v>0</v>
      </c>
      <c r="AF203">
        <v>0</v>
      </c>
      <c r="AG203">
        <v>0</v>
      </c>
      <c r="AH203">
        <f t="shared" si="11"/>
        <v>8</v>
      </c>
      <c r="AI203">
        <f t="shared" si="12"/>
        <v>29</v>
      </c>
      <c r="AJ203">
        <f t="shared" si="13"/>
        <v>2</v>
      </c>
    </row>
    <row r="204" spans="1:36" ht="15">
      <c r="A204" s="177"/>
      <c r="B204">
        <v>41</v>
      </c>
      <c r="C204">
        <v>0</v>
      </c>
      <c r="D204">
        <v>0</v>
      </c>
      <c r="E204">
        <v>0</v>
      </c>
      <c r="F204">
        <v>0</v>
      </c>
      <c r="G204">
        <v>0</v>
      </c>
      <c r="H204">
        <v>0</v>
      </c>
      <c r="I204">
        <v>0</v>
      </c>
      <c r="J204">
        <v>0</v>
      </c>
      <c r="K204">
        <v>9</v>
      </c>
      <c r="L204">
        <v>0</v>
      </c>
      <c r="M204">
        <v>0</v>
      </c>
      <c r="N204">
        <v>0</v>
      </c>
      <c r="O204">
        <v>0</v>
      </c>
      <c r="P204">
        <v>0</v>
      </c>
      <c r="Q204">
        <v>0</v>
      </c>
      <c r="R204">
        <v>0</v>
      </c>
      <c r="S204">
        <v>0</v>
      </c>
      <c r="T204">
        <v>0</v>
      </c>
      <c r="U204">
        <v>0</v>
      </c>
      <c r="V204">
        <v>0</v>
      </c>
      <c r="W204">
        <v>0</v>
      </c>
      <c r="X204">
        <v>0</v>
      </c>
      <c r="Y204">
        <v>0</v>
      </c>
      <c r="Z204">
        <v>0</v>
      </c>
      <c r="AA204">
        <v>0</v>
      </c>
      <c r="AB204">
        <v>0</v>
      </c>
      <c r="AC204">
        <v>0</v>
      </c>
      <c r="AD204">
        <v>0</v>
      </c>
      <c r="AE204">
        <v>0</v>
      </c>
      <c r="AF204">
        <v>0</v>
      </c>
      <c r="AG204">
        <v>0</v>
      </c>
      <c r="AH204">
        <f t="shared" si="11"/>
        <v>9</v>
      </c>
      <c r="AI204">
        <f t="shared" si="12"/>
        <v>30</v>
      </c>
      <c r="AJ204">
        <f t="shared" si="13"/>
        <v>1</v>
      </c>
    </row>
    <row r="205" spans="1:36" ht="15">
      <c r="A205" s="177"/>
      <c r="B205">
        <v>42</v>
      </c>
      <c r="C205">
        <v>0</v>
      </c>
      <c r="D205">
        <v>0</v>
      </c>
      <c r="E205">
        <v>0</v>
      </c>
      <c r="F205">
        <v>0</v>
      </c>
      <c r="G205">
        <v>0</v>
      </c>
      <c r="H205">
        <v>0</v>
      </c>
      <c r="I205">
        <v>0</v>
      </c>
      <c r="J205">
        <v>0</v>
      </c>
      <c r="K205">
        <v>3</v>
      </c>
      <c r="L205">
        <v>0</v>
      </c>
      <c r="M205">
        <v>0</v>
      </c>
      <c r="N205">
        <v>0</v>
      </c>
      <c r="O205">
        <v>0</v>
      </c>
      <c r="P205">
        <v>0</v>
      </c>
      <c r="Q205">
        <v>0</v>
      </c>
      <c r="R205">
        <v>0</v>
      </c>
      <c r="S205">
        <v>0</v>
      </c>
      <c r="T205">
        <v>0</v>
      </c>
      <c r="U205">
        <v>0</v>
      </c>
      <c r="V205">
        <v>0</v>
      </c>
      <c r="W205">
        <v>0</v>
      </c>
      <c r="X205">
        <v>0</v>
      </c>
      <c r="Y205">
        <v>0</v>
      </c>
      <c r="Z205">
        <v>0</v>
      </c>
      <c r="AA205">
        <v>0</v>
      </c>
      <c r="AB205">
        <v>0</v>
      </c>
      <c r="AC205">
        <v>0</v>
      </c>
      <c r="AD205">
        <v>0</v>
      </c>
      <c r="AE205">
        <v>0</v>
      </c>
      <c r="AF205">
        <v>0</v>
      </c>
      <c r="AG205">
        <v>0</v>
      </c>
      <c r="AH205">
        <f t="shared" si="11"/>
        <v>3</v>
      </c>
      <c r="AI205">
        <f t="shared" si="12"/>
        <v>30</v>
      </c>
      <c r="AJ205">
        <f t="shared" si="13"/>
        <v>1</v>
      </c>
    </row>
    <row r="206" spans="1:36" ht="15">
      <c r="A206" s="177"/>
      <c r="B206">
        <v>43</v>
      </c>
      <c r="C206">
        <v>0</v>
      </c>
      <c r="D206">
        <v>0</v>
      </c>
      <c r="E206">
        <v>0</v>
      </c>
      <c r="F206">
        <v>0</v>
      </c>
      <c r="G206">
        <v>0</v>
      </c>
      <c r="H206">
        <v>0</v>
      </c>
      <c r="I206">
        <v>0</v>
      </c>
      <c r="J206">
        <v>0</v>
      </c>
      <c r="K206">
        <v>0</v>
      </c>
      <c r="L206">
        <v>0</v>
      </c>
      <c r="M206">
        <v>7</v>
      </c>
      <c r="N206">
        <v>0</v>
      </c>
      <c r="O206">
        <v>0</v>
      </c>
      <c r="P206">
        <v>5</v>
      </c>
      <c r="Q206">
        <v>0</v>
      </c>
      <c r="R206">
        <v>0</v>
      </c>
      <c r="S206">
        <v>0</v>
      </c>
      <c r="T206">
        <v>0</v>
      </c>
      <c r="U206">
        <v>0</v>
      </c>
      <c r="V206">
        <v>0</v>
      </c>
      <c r="W206">
        <v>0</v>
      </c>
      <c r="X206">
        <v>0</v>
      </c>
      <c r="Y206">
        <v>0</v>
      </c>
      <c r="Z206">
        <v>0</v>
      </c>
      <c r="AA206">
        <v>0</v>
      </c>
      <c r="AB206">
        <v>0</v>
      </c>
      <c r="AC206">
        <v>0</v>
      </c>
      <c r="AD206">
        <v>0</v>
      </c>
      <c r="AE206">
        <v>0</v>
      </c>
      <c r="AF206">
        <v>0</v>
      </c>
      <c r="AG206">
        <v>0</v>
      </c>
      <c r="AH206">
        <f t="shared" si="11"/>
        <v>12</v>
      </c>
      <c r="AI206">
        <f t="shared" si="12"/>
        <v>29</v>
      </c>
      <c r="AJ206">
        <f t="shared" si="13"/>
        <v>2</v>
      </c>
    </row>
    <row r="207" spans="1:36" ht="15">
      <c r="A207" s="177"/>
      <c r="B207">
        <v>44</v>
      </c>
      <c r="C207">
        <v>0</v>
      </c>
      <c r="D207">
        <v>0</v>
      </c>
      <c r="E207">
        <v>3</v>
      </c>
      <c r="F207">
        <v>0</v>
      </c>
      <c r="G207">
        <v>0</v>
      </c>
      <c r="H207">
        <v>0</v>
      </c>
      <c r="I207">
        <v>0</v>
      </c>
      <c r="J207">
        <v>0</v>
      </c>
      <c r="K207">
        <v>0</v>
      </c>
      <c r="L207">
        <v>0</v>
      </c>
      <c r="M207">
        <v>0</v>
      </c>
      <c r="N207">
        <v>0</v>
      </c>
      <c r="O207">
        <v>0</v>
      </c>
      <c r="P207">
        <v>2</v>
      </c>
      <c r="Q207">
        <v>0</v>
      </c>
      <c r="R207">
        <v>0</v>
      </c>
      <c r="S207">
        <v>0</v>
      </c>
      <c r="T207">
        <v>0</v>
      </c>
      <c r="U207">
        <v>0</v>
      </c>
      <c r="V207">
        <v>0</v>
      </c>
      <c r="W207">
        <v>0</v>
      </c>
      <c r="X207">
        <v>0</v>
      </c>
      <c r="Y207">
        <v>0</v>
      </c>
      <c r="Z207">
        <v>0</v>
      </c>
      <c r="AA207">
        <v>0</v>
      </c>
      <c r="AB207">
        <v>0</v>
      </c>
      <c r="AC207">
        <v>0</v>
      </c>
      <c r="AD207">
        <v>0</v>
      </c>
      <c r="AE207">
        <v>0</v>
      </c>
      <c r="AF207">
        <v>0</v>
      </c>
      <c r="AG207">
        <v>0</v>
      </c>
      <c r="AH207">
        <f t="shared" si="11"/>
        <v>5</v>
      </c>
      <c r="AI207">
        <f t="shared" si="12"/>
        <v>29</v>
      </c>
      <c r="AJ207">
        <f t="shared" si="13"/>
        <v>2</v>
      </c>
    </row>
    <row r="208" spans="1:36" ht="15">
      <c r="A208" s="177"/>
      <c r="B208">
        <v>45</v>
      </c>
      <c r="C208">
        <v>0</v>
      </c>
      <c r="D208">
        <v>0</v>
      </c>
      <c r="E208">
        <v>0</v>
      </c>
      <c r="F208">
        <v>0</v>
      </c>
      <c r="G208">
        <v>0</v>
      </c>
      <c r="H208">
        <v>0</v>
      </c>
      <c r="I208">
        <v>0</v>
      </c>
      <c r="J208">
        <v>0</v>
      </c>
      <c r="K208">
        <v>0</v>
      </c>
      <c r="L208">
        <v>0</v>
      </c>
      <c r="M208">
        <v>0</v>
      </c>
      <c r="N208">
        <v>0</v>
      </c>
      <c r="O208">
        <v>0</v>
      </c>
      <c r="P208">
        <v>0</v>
      </c>
      <c r="Q208">
        <v>0</v>
      </c>
      <c r="R208">
        <v>0</v>
      </c>
      <c r="S208">
        <v>0</v>
      </c>
      <c r="T208">
        <v>0</v>
      </c>
      <c r="U208">
        <v>0</v>
      </c>
      <c r="V208">
        <v>0</v>
      </c>
      <c r="W208">
        <v>0</v>
      </c>
      <c r="X208">
        <v>0</v>
      </c>
      <c r="Y208">
        <v>0</v>
      </c>
      <c r="Z208">
        <v>0</v>
      </c>
      <c r="AA208">
        <v>0</v>
      </c>
      <c r="AB208">
        <v>0</v>
      </c>
      <c r="AC208">
        <v>0</v>
      </c>
      <c r="AD208">
        <v>0</v>
      </c>
      <c r="AE208">
        <v>0</v>
      </c>
      <c r="AF208">
        <v>0</v>
      </c>
      <c r="AG208">
        <v>0</v>
      </c>
      <c r="AH208">
        <f t="shared" si="11"/>
        <v>0</v>
      </c>
      <c r="AI208">
        <f t="shared" si="12"/>
        <v>31</v>
      </c>
      <c r="AJ208">
        <f t="shared" si="13"/>
        <v>0</v>
      </c>
    </row>
    <row r="209" spans="1:36" ht="15">
      <c r="A209" s="177"/>
      <c r="B209">
        <v>46</v>
      </c>
      <c r="C209">
        <v>0</v>
      </c>
      <c r="D209">
        <v>0</v>
      </c>
      <c r="E209">
        <v>0</v>
      </c>
      <c r="F209">
        <v>0</v>
      </c>
      <c r="G209">
        <v>0</v>
      </c>
      <c r="H209">
        <v>0</v>
      </c>
      <c r="I209">
        <v>0</v>
      </c>
      <c r="J209">
        <v>0</v>
      </c>
      <c r="K209">
        <v>2</v>
      </c>
      <c r="L209">
        <v>0</v>
      </c>
      <c r="M209">
        <v>0</v>
      </c>
      <c r="N209">
        <v>0</v>
      </c>
      <c r="O209">
        <v>0</v>
      </c>
      <c r="P209">
        <v>1</v>
      </c>
      <c r="Q209">
        <v>0</v>
      </c>
      <c r="R209">
        <v>0</v>
      </c>
      <c r="S209">
        <v>0</v>
      </c>
      <c r="T209">
        <v>0</v>
      </c>
      <c r="U209">
        <v>0</v>
      </c>
      <c r="V209">
        <v>0</v>
      </c>
      <c r="W209">
        <v>0</v>
      </c>
      <c r="X209">
        <v>0</v>
      </c>
      <c r="Y209">
        <v>0</v>
      </c>
      <c r="Z209">
        <v>0</v>
      </c>
      <c r="AA209">
        <v>0</v>
      </c>
      <c r="AB209">
        <v>0</v>
      </c>
      <c r="AC209">
        <v>0</v>
      </c>
      <c r="AD209">
        <v>0</v>
      </c>
      <c r="AE209">
        <v>0</v>
      </c>
      <c r="AF209">
        <v>0</v>
      </c>
      <c r="AG209">
        <v>0</v>
      </c>
      <c r="AH209">
        <f t="shared" si="11"/>
        <v>3</v>
      </c>
      <c r="AI209">
        <f t="shared" si="12"/>
        <v>29</v>
      </c>
      <c r="AJ209">
        <f t="shared" si="13"/>
        <v>2</v>
      </c>
    </row>
    <row r="210" spans="1:36" ht="15">
      <c r="A210" s="177"/>
      <c r="B210">
        <v>47</v>
      </c>
      <c r="C210">
        <v>0</v>
      </c>
      <c r="D210">
        <v>0</v>
      </c>
      <c r="E210">
        <v>0</v>
      </c>
      <c r="F210">
        <v>0</v>
      </c>
      <c r="G210">
        <v>0</v>
      </c>
      <c r="H210">
        <v>0</v>
      </c>
      <c r="I210">
        <v>0</v>
      </c>
      <c r="J210">
        <v>0</v>
      </c>
      <c r="K210">
        <v>0</v>
      </c>
      <c r="L210">
        <v>0</v>
      </c>
      <c r="M210">
        <v>0</v>
      </c>
      <c r="N210">
        <v>0</v>
      </c>
      <c r="O210">
        <v>0</v>
      </c>
      <c r="P210">
        <v>0</v>
      </c>
      <c r="Q210">
        <v>0</v>
      </c>
      <c r="R210">
        <v>0</v>
      </c>
      <c r="S210">
        <v>0</v>
      </c>
      <c r="T210">
        <v>0</v>
      </c>
      <c r="U210">
        <v>0</v>
      </c>
      <c r="V210">
        <v>0</v>
      </c>
      <c r="W210">
        <v>0</v>
      </c>
      <c r="X210">
        <v>0</v>
      </c>
      <c r="Y210">
        <v>0</v>
      </c>
      <c r="Z210">
        <v>0</v>
      </c>
      <c r="AA210">
        <v>0</v>
      </c>
      <c r="AB210">
        <v>0</v>
      </c>
      <c r="AC210">
        <v>0</v>
      </c>
      <c r="AD210">
        <v>0</v>
      </c>
      <c r="AE210">
        <v>0</v>
      </c>
      <c r="AF210">
        <v>0</v>
      </c>
      <c r="AG210">
        <v>0</v>
      </c>
      <c r="AH210">
        <f t="shared" si="11"/>
        <v>0</v>
      </c>
      <c r="AI210">
        <f t="shared" si="12"/>
        <v>31</v>
      </c>
      <c r="AJ210">
        <f t="shared" si="13"/>
        <v>0</v>
      </c>
    </row>
    <row r="211" spans="1:36" ht="15">
      <c r="A211" s="177"/>
      <c r="B211">
        <v>48</v>
      </c>
      <c r="C211">
        <v>0</v>
      </c>
      <c r="D211">
        <v>0</v>
      </c>
      <c r="E211">
        <v>0</v>
      </c>
      <c r="F211">
        <v>0</v>
      </c>
      <c r="G211">
        <v>0</v>
      </c>
      <c r="H211">
        <v>0</v>
      </c>
      <c r="I211">
        <v>0</v>
      </c>
      <c r="J211">
        <v>0</v>
      </c>
      <c r="K211">
        <v>3</v>
      </c>
      <c r="L211">
        <v>0</v>
      </c>
      <c r="M211">
        <v>0</v>
      </c>
      <c r="N211">
        <v>0</v>
      </c>
      <c r="O211">
        <v>0</v>
      </c>
      <c r="P211">
        <v>0</v>
      </c>
      <c r="Q211">
        <v>0</v>
      </c>
      <c r="R211">
        <v>0</v>
      </c>
      <c r="S211">
        <v>0</v>
      </c>
      <c r="T211">
        <v>0</v>
      </c>
      <c r="U211">
        <v>0</v>
      </c>
      <c r="V211">
        <v>0</v>
      </c>
      <c r="W211">
        <v>0</v>
      </c>
      <c r="X211">
        <v>2</v>
      </c>
      <c r="Y211">
        <v>0</v>
      </c>
      <c r="Z211">
        <v>0</v>
      </c>
      <c r="AA211">
        <v>0</v>
      </c>
      <c r="AB211">
        <v>0</v>
      </c>
      <c r="AC211">
        <v>0</v>
      </c>
      <c r="AD211">
        <v>0</v>
      </c>
      <c r="AE211">
        <v>0</v>
      </c>
      <c r="AF211">
        <v>0</v>
      </c>
      <c r="AG211">
        <v>0</v>
      </c>
      <c r="AH211">
        <f t="shared" si="11"/>
        <v>5</v>
      </c>
      <c r="AI211">
        <f t="shared" si="12"/>
        <v>29</v>
      </c>
      <c r="AJ211">
        <f t="shared" si="13"/>
        <v>2</v>
      </c>
    </row>
    <row r="212" spans="1:36" ht="15">
      <c r="A212" s="177"/>
      <c r="B212">
        <v>49</v>
      </c>
      <c r="C212">
        <v>0</v>
      </c>
      <c r="D212">
        <v>0</v>
      </c>
      <c r="E212">
        <v>0</v>
      </c>
      <c r="F212">
        <v>0</v>
      </c>
      <c r="G212">
        <v>0</v>
      </c>
      <c r="H212">
        <v>0</v>
      </c>
      <c r="I212">
        <v>0</v>
      </c>
      <c r="J212">
        <v>0</v>
      </c>
      <c r="K212">
        <v>1</v>
      </c>
      <c r="L212">
        <v>0</v>
      </c>
      <c r="M212">
        <v>0</v>
      </c>
      <c r="N212">
        <v>0</v>
      </c>
      <c r="O212">
        <v>0</v>
      </c>
      <c r="P212">
        <v>0</v>
      </c>
      <c r="Q212">
        <v>0</v>
      </c>
      <c r="R212">
        <v>0</v>
      </c>
      <c r="S212">
        <v>0</v>
      </c>
      <c r="T212">
        <v>0</v>
      </c>
      <c r="U212">
        <v>0</v>
      </c>
      <c r="V212">
        <v>0</v>
      </c>
      <c r="W212">
        <v>0</v>
      </c>
      <c r="X212">
        <v>0</v>
      </c>
      <c r="Y212">
        <v>0</v>
      </c>
      <c r="Z212">
        <v>0</v>
      </c>
      <c r="AA212">
        <v>0</v>
      </c>
      <c r="AB212">
        <v>0</v>
      </c>
      <c r="AC212">
        <v>0</v>
      </c>
      <c r="AD212">
        <v>0</v>
      </c>
      <c r="AE212">
        <v>0</v>
      </c>
      <c r="AF212">
        <v>0</v>
      </c>
      <c r="AG212">
        <v>0</v>
      </c>
      <c r="AH212">
        <f t="shared" si="11"/>
        <v>1</v>
      </c>
      <c r="AI212">
        <f t="shared" si="12"/>
        <v>30</v>
      </c>
      <c r="AJ212">
        <f t="shared" si="13"/>
        <v>1</v>
      </c>
    </row>
    <row r="213" spans="1:36" ht="15">
      <c r="A213" s="177"/>
      <c r="B213">
        <v>50</v>
      </c>
      <c r="C213">
        <v>0</v>
      </c>
      <c r="D213">
        <v>0</v>
      </c>
      <c r="E213">
        <v>0</v>
      </c>
      <c r="F213">
        <v>0</v>
      </c>
      <c r="G213">
        <v>0</v>
      </c>
      <c r="H213">
        <v>0</v>
      </c>
      <c r="I213">
        <v>0</v>
      </c>
      <c r="J213">
        <v>0</v>
      </c>
      <c r="K213">
        <v>0</v>
      </c>
      <c r="L213">
        <v>0</v>
      </c>
      <c r="M213">
        <v>0</v>
      </c>
      <c r="N213">
        <v>0</v>
      </c>
      <c r="O213">
        <v>0</v>
      </c>
      <c r="P213">
        <v>0</v>
      </c>
      <c r="Q213">
        <v>0</v>
      </c>
      <c r="R213">
        <v>0</v>
      </c>
      <c r="S213">
        <v>0</v>
      </c>
      <c r="T213">
        <v>0</v>
      </c>
      <c r="U213">
        <v>0</v>
      </c>
      <c r="V213">
        <v>0</v>
      </c>
      <c r="W213">
        <v>0</v>
      </c>
      <c r="X213">
        <v>0</v>
      </c>
      <c r="Y213">
        <v>0</v>
      </c>
      <c r="Z213">
        <v>0</v>
      </c>
      <c r="AA213">
        <v>0</v>
      </c>
      <c r="AB213">
        <v>0</v>
      </c>
      <c r="AC213">
        <v>0</v>
      </c>
      <c r="AD213">
        <v>0</v>
      </c>
      <c r="AE213">
        <v>0</v>
      </c>
      <c r="AF213">
        <v>0</v>
      </c>
      <c r="AG213">
        <v>0</v>
      </c>
      <c r="AH213">
        <f t="shared" si="11"/>
        <v>0</v>
      </c>
      <c r="AI213">
        <f t="shared" si="12"/>
        <v>31</v>
      </c>
      <c r="AJ213">
        <f t="shared" si="13"/>
        <v>0</v>
      </c>
    </row>
    <row r="214" spans="1:36" ht="15">
      <c r="A214" s="177"/>
      <c r="B214">
        <v>51</v>
      </c>
      <c r="C214">
        <v>0</v>
      </c>
      <c r="D214">
        <v>0</v>
      </c>
      <c r="E214">
        <v>0</v>
      </c>
      <c r="F214">
        <v>0</v>
      </c>
      <c r="G214">
        <v>0</v>
      </c>
      <c r="H214">
        <v>0</v>
      </c>
      <c r="I214">
        <v>0</v>
      </c>
      <c r="J214">
        <v>0</v>
      </c>
      <c r="K214">
        <v>0</v>
      </c>
      <c r="L214">
        <v>0</v>
      </c>
      <c r="M214">
        <v>0</v>
      </c>
      <c r="N214">
        <v>0</v>
      </c>
      <c r="O214">
        <v>0</v>
      </c>
      <c r="P214">
        <v>0</v>
      </c>
      <c r="Q214">
        <v>0</v>
      </c>
      <c r="R214">
        <v>0</v>
      </c>
      <c r="S214">
        <v>0</v>
      </c>
      <c r="T214">
        <v>0</v>
      </c>
      <c r="U214">
        <v>0</v>
      </c>
      <c r="V214">
        <v>0</v>
      </c>
      <c r="W214">
        <v>0</v>
      </c>
      <c r="X214">
        <v>0</v>
      </c>
      <c r="Y214">
        <v>0</v>
      </c>
      <c r="Z214">
        <v>0</v>
      </c>
      <c r="AA214">
        <v>0</v>
      </c>
      <c r="AB214">
        <v>0</v>
      </c>
      <c r="AC214">
        <v>0</v>
      </c>
      <c r="AD214">
        <v>0</v>
      </c>
      <c r="AE214">
        <v>0</v>
      </c>
      <c r="AF214">
        <v>0</v>
      </c>
      <c r="AG214">
        <v>0</v>
      </c>
      <c r="AH214">
        <f t="shared" si="11"/>
        <v>0</v>
      </c>
      <c r="AI214">
        <f t="shared" si="12"/>
        <v>31</v>
      </c>
      <c r="AJ214">
        <f t="shared" si="13"/>
        <v>0</v>
      </c>
    </row>
    <row r="215" spans="1:36" ht="15">
      <c r="A215" s="177"/>
      <c r="B215">
        <v>52</v>
      </c>
      <c r="C215">
        <v>0</v>
      </c>
      <c r="D215">
        <v>0</v>
      </c>
      <c r="E215">
        <v>0</v>
      </c>
      <c r="F215">
        <v>0</v>
      </c>
      <c r="G215">
        <v>0</v>
      </c>
      <c r="H215">
        <v>0</v>
      </c>
      <c r="I215">
        <v>0</v>
      </c>
      <c r="J215">
        <v>0</v>
      </c>
      <c r="K215">
        <v>0</v>
      </c>
      <c r="L215">
        <v>0</v>
      </c>
      <c r="M215">
        <v>0</v>
      </c>
      <c r="N215">
        <v>0</v>
      </c>
      <c r="O215">
        <v>0</v>
      </c>
      <c r="P215">
        <v>0</v>
      </c>
      <c r="Q215">
        <v>0</v>
      </c>
      <c r="R215">
        <v>0</v>
      </c>
      <c r="S215">
        <v>0</v>
      </c>
      <c r="T215">
        <v>0</v>
      </c>
      <c r="U215">
        <v>0</v>
      </c>
      <c r="V215">
        <v>0</v>
      </c>
      <c r="W215">
        <v>0</v>
      </c>
      <c r="X215">
        <v>0</v>
      </c>
      <c r="Y215">
        <v>0</v>
      </c>
      <c r="Z215">
        <v>0</v>
      </c>
      <c r="AA215">
        <v>0</v>
      </c>
      <c r="AB215">
        <v>0</v>
      </c>
      <c r="AC215">
        <v>0</v>
      </c>
      <c r="AD215">
        <v>0</v>
      </c>
      <c r="AE215">
        <v>0</v>
      </c>
      <c r="AF215">
        <v>0</v>
      </c>
      <c r="AG215">
        <v>0</v>
      </c>
      <c r="AH215">
        <f t="shared" si="11"/>
        <v>0</v>
      </c>
      <c r="AI215">
        <f t="shared" si="12"/>
        <v>31</v>
      </c>
      <c r="AJ215">
        <f t="shared" si="13"/>
        <v>0</v>
      </c>
    </row>
    <row r="216" spans="1:36" ht="15">
      <c r="A216" s="177"/>
      <c r="B216">
        <v>53</v>
      </c>
      <c r="C216">
        <v>0</v>
      </c>
      <c r="D216">
        <v>0</v>
      </c>
      <c r="E216">
        <v>0</v>
      </c>
      <c r="F216">
        <v>0</v>
      </c>
      <c r="G216">
        <v>0</v>
      </c>
      <c r="H216">
        <v>0</v>
      </c>
      <c r="I216">
        <v>0</v>
      </c>
      <c r="J216">
        <v>0</v>
      </c>
      <c r="K216">
        <v>2</v>
      </c>
      <c r="L216">
        <v>0</v>
      </c>
      <c r="M216">
        <v>0</v>
      </c>
      <c r="N216">
        <v>0</v>
      </c>
      <c r="O216">
        <v>0</v>
      </c>
      <c r="P216">
        <v>1</v>
      </c>
      <c r="Q216">
        <v>0</v>
      </c>
      <c r="R216">
        <v>0</v>
      </c>
      <c r="S216">
        <v>0</v>
      </c>
      <c r="T216">
        <v>0</v>
      </c>
      <c r="U216">
        <v>0</v>
      </c>
      <c r="V216">
        <v>0</v>
      </c>
      <c r="W216">
        <v>0</v>
      </c>
      <c r="X216">
        <v>0</v>
      </c>
      <c r="Y216">
        <v>0</v>
      </c>
      <c r="Z216">
        <v>0</v>
      </c>
      <c r="AA216">
        <v>0</v>
      </c>
      <c r="AB216">
        <v>0</v>
      </c>
      <c r="AC216">
        <v>0</v>
      </c>
      <c r="AD216">
        <v>0</v>
      </c>
      <c r="AE216">
        <v>0</v>
      </c>
      <c r="AF216">
        <v>0</v>
      </c>
      <c r="AG216">
        <v>0</v>
      </c>
      <c r="AH216">
        <f t="shared" si="11"/>
        <v>3</v>
      </c>
      <c r="AI216">
        <f t="shared" si="12"/>
        <v>29</v>
      </c>
      <c r="AJ216">
        <f t="shared" si="13"/>
        <v>2</v>
      </c>
    </row>
    <row r="217" spans="1:36" ht="15">
      <c r="A217" s="177"/>
      <c r="B217">
        <v>54</v>
      </c>
      <c r="C217">
        <v>0</v>
      </c>
      <c r="D217">
        <v>0</v>
      </c>
      <c r="E217">
        <v>0</v>
      </c>
      <c r="F217">
        <v>0</v>
      </c>
      <c r="G217">
        <v>0</v>
      </c>
      <c r="H217">
        <v>0</v>
      </c>
      <c r="I217">
        <v>0</v>
      </c>
      <c r="J217">
        <v>0</v>
      </c>
      <c r="K217">
        <v>0</v>
      </c>
      <c r="L217">
        <v>0</v>
      </c>
      <c r="M217">
        <v>2</v>
      </c>
      <c r="N217">
        <v>0</v>
      </c>
      <c r="O217">
        <v>0</v>
      </c>
      <c r="P217">
        <v>0</v>
      </c>
      <c r="Q217">
        <v>0</v>
      </c>
      <c r="R217">
        <v>0</v>
      </c>
      <c r="S217">
        <v>0</v>
      </c>
      <c r="T217">
        <v>0</v>
      </c>
      <c r="U217">
        <v>0</v>
      </c>
      <c r="V217">
        <v>0</v>
      </c>
      <c r="W217">
        <v>0</v>
      </c>
      <c r="X217">
        <v>0</v>
      </c>
      <c r="Y217">
        <v>0</v>
      </c>
      <c r="Z217">
        <v>0</v>
      </c>
      <c r="AA217">
        <v>0</v>
      </c>
      <c r="AB217">
        <v>0</v>
      </c>
      <c r="AC217">
        <v>1</v>
      </c>
      <c r="AD217">
        <v>0</v>
      </c>
      <c r="AE217">
        <v>0</v>
      </c>
      <c r="AF217">
        <v>0</v>
      </c>
      <c r="AG217">
        <v>0</v>
      </c>
      <c r="AH217">
        <f t="shared" si="11"/>
        <v>3</v>
      </c>
      <c r="AI217">
        <f t="shared" si="12"/>
        <v>29</v>
      </c>
      <c r="AJ217">
        <f t="shared" si="13"/>
        <v>2</v>
      </c>
    </row>
    <row r="218" spans="1:36" ht="15">
      <c r="A218" s="177"/>
      <c r="B218">
        <v>55</v>
      </c>
      <c r="C218">
        <v>0</v>
      </c>
      <c r="D218">
        <v>0</v>
      </c>
      <c r="E218">
        <v>0</v>
      </c>
      <c r="F218">
        <v>0</v>
      </c>
      <c r="G218">
        <v>0</v>
      </c>
      <c r="H218">
        <v>0</v>
      </c>
      <c r="I218">
        <v>0</v>
      </c>
      <c r="J218">
        <v>0</v>
      </c>
      <c r="K218">
        <v>0</v>
      </c>
      <c r="L218">
        <v>0</v>
      </c>
      <c r="M218">
        <v>0</v>
      </c>
      <c r="N218">
        <v>1</v>
      </c>
      <c r="O218">
        <v>0</v>
      </c>
      <c r="P218">
        <v>4</v>
      </c>
      <c r="Q218">
        <v>0</v>
      </c>
      <c r="R218">
        <v>0</v>
      </c>
      <c r="S218">
        <v>0</v>
      </c>
      <c r="T218">
        <v>0</v>
      </c>
      <c r="U218">
        <v>0</v>
      </c>
      <c r="V218">
        <v>0</v>
      </c>
      <c r="W218">
        <v>0</v>
      </c>
      <c r="X218">
        <v>0</v>
      </c>
      <c r="Y218">
        <v>0</v>
      </c>
      <c r="Z218">
        <v>0</v>
      </c>
      <c r="AA218">
        <v>0</v>
      </c>
      <c r="AB218">
        <v>0</v>
      </c>
      <c r="AC218">
        <v>0</v>
      </c>
      <c r="AD218">
        <v>0</v>
      </c>
      <c r="AE218">
        <v>0</v>
      </c>
      <c r="AF218">
        <v>0</v>
      </c>
      <c r="AG218">
        <v>0</v>
      </c>
      <c r="AH218">
        <f t="shared" si="11"/>
        <v>5</v>
      </c>
      <c r="AI218">
        <f t="shared" si="12"/>
        <v>29</v>
      </c>
      <c r="AJ218">
        <f t="shared" si="13"/>
        <v>2</v>
      </c>
    </row>
    <row r="219" spans="1:36" ht="15">
      <c r="A219" s="177"/>
      <c r="B219">
        <v>56</v>
      </c>
      <c r="C219">
        <v>0</v>
      </c>
      <c r="D219">
        <v>0</v>
      </c>
      <c r="E219">
        <v>0</v>
      </c>
      <c r="F219">
        <v>0</v>
      </c>
      <c r="G219">
        <v>0</v>
      </c>
      <c r="H219">
        <v>0</v>
      </c>
      <c r="I219">
        <v>0</v>
      </c>
      <c r="J219">
        <v>0</v>
      </c>
      <c r="K219">
        <v>0</v>
      </c>
      <c r="L219">
        <v>0</v>
      </c>
      <c r="M219">
        <v>0</v>
      </c>
      <c r="N219">
        <v>0</v>
      </c>
      <c r="O219">
        <v>0</v>
      </c>
      <c r="P219">
        <v>1</v>
      </c>
      <c r="Q219">
        <v>0</v>
      </c>
      <c r="R219">
        <v>0</v>
      </c>
      <c r="S219">
        <v>0</v>
      </c>
      <c r="T219">
        <v>0</v>
      </c>
      <c r="U219">
        <v>0</v>
      </c>
      <c r="V219">
        <v>0</v>
      </c>
      <c r="W219">
        <v>0</v>
      </c>
      <c r="X219">
        <v>0</v>
      </c>
      <c r="Y219">
        <v>0</v>
      </c>
      <c r="Z219">
        <v>0</v>
      </c>
      <c r="AA219">
        <v>0</v>
      </c>
      <c r="AB219">
        <v>0</v>
      </c>
      <c r="AC219">
        <v>0</v>
      </c>
      <c r="AD219">
        <v>0</v>
      </c>
      <c r="AE219">
        <v>0</v>
      </c>
      <c r="AF219">
        <v>0</v>
      </c>
      <c r="AG219">
        <v>0</v>
      </c>
      <c r="AH219">
        <f t="shared" si="11"/>
        <v>1</v>
      </c>
      <c r="AI219">
        <f t="shared" si="12"/>
        <v>30</v>
      </c>
      <c r="AJ219">
        <f t="shared" si="13"/>
        <v>1</v>
      </c>
    </row>
    <row r="220" spans="1:36" ht="15">
      <c r="A220" s="177"/>
      <c r="B220">
        <v>57</v>
      </c>
      <c r="C220">
        <v>0</v>
      </c>
      <c r="D220">
        <v>0</v>
      </c>
      <c r="E220">
        <v>0</v>
      </c>
      <c r="F220">
        <v>0</v>
      </c>
      <c r="G220">
        <v>0</v>
      </c>
      <c r="H220">
        <v>0</v>
      </c>
      <c r="I220">
        <v>0</v>
      </c>
      <c r="J220">
        <v>0</v>
      </c>
      <c r="K220">
        <v>0</v>
      </c>
      <c r="L220">
        <v>0</v>
      </c>
      <c r="M220">
        <v>0</v>
      </c>
      <c r="N220">
        <v>0</v>
      </c>
      <c r="O220">
        <v>0</v>
      </c>
      <c r="P220">
        <v>0</v>
      </c>
      <c r="Q220">
        <v>0</v>
      </c>
      <c r="R220">
        <v>0</v>
      </c>
      <c r="S220">
        <v>0</v>
      </c>
      <c r="T220">
        <v>0</v>
      </c>
      <c r="U220">
        <v>0</v>
      </c>
      <c r="V220">
        <v>0</v>
      </c>
      <c r="W220">
        <v>0</v>
      </c>
      <c r="X220">
        <v>0</v>
      </c>
      <c r="Y220">
        <v>0</v>
      </c>
      <c r="Z220">
        <v>0</v>
      </c>
      <c r="AA220">
        <v>0</v>
      </c>
      <c r="AB220">
        <v>0</v>
      </c>
      <c r="AC220">
        <v>0</v>
      </c>
      <c r="AD220">
        <v>0</v>
      </c>
      <c r="AE220">
        <v>0</v>
      </c>
      <c r="AF220">
        <v>0</v>
      </c>
      <c r="AG220">
        <v>0</v>
      </c>
      <c r="AH220">
        <f t="shared" si="11"/>
        <v>0</v>
      </c>
      <c r="AI220">
        <f t="shared" si="12"/>
        <v>31</v>
      </c>
      <c r="AJ220">
        <f t="shared" si="13"/>
        <v>0</v>
      </c>
    </row>
    <row r="221" spans="1:36" ht="15">
      <c r="A221" s="177"/>
      <c r="B221">
        <v>58</v>
      </c>
      <c r="C221">
        <v>0</v>
      </c>
      <c r="D221">
        <v>0</v>
      </c>
      <c r="E221">
        <v>0</v>
      </c>
      <c r="F221">
        <v>0</v>
      </c>
      <c r="G221">
        <v>0</v>
      </c>
      <c r="H221">
        <v>0</v>
      </c>
      <c r="I221">
        <v>0</v>
      </c>
      <c r="J221">
        <v>0</v>
      </c>
      <c r="K221">
        <v>0</v>
      </c>
      <c r="L221">
        <v>0</v>
      </c>
      <c r="M221">
        <v>0</v>
      </c>
      <c r="N221">
        <v>0</v>
      </c>
      <c r="O221">
        <v>0</v>
      </c>
      <c r="P221">
        <v>0</v>
      </c>
      <c r="Q221">
        <v>0</v>
      </c>
      <c r="R221">
        <v>0</v>
      </c>
      <c r="S221">
        <v>0</v>
      </c>
      <c r="T221">
        <v>0</v>
      </c>
      <c r="U221">
        <v>0</v>
      </c>
      <c r="V221">
        <v>0</v>
      </c>
      <c r="W221">
        <v>0</v>
      </c>
      <c r="X221">
        <v>0</v>
      </c>
      <c r="Y221">
        <v>0</v>
      </c>
      <c r="Z221">
        <v>0</v>
      </c>
      <c r="AA221">
        <v>0</v>
      </c>
      <c r="AB221">
        <v>0</v>
      </c>
      <c r="AC221">
        <v>0</v>
      </c>
      <c r="AD221">
        <v>0</v>
      </c>
      <c r="AE221">
        <v>0</v>
      </c>
      <c r="AF221">
        <v>0</v>
      </c>
      <c r="AG221">
        <v>0</v>
      </c>
      <c r="AH221">
        <f t="shared" si="11"/>
        <v>0</v>
      </c>
      <c r="AI221">
        <f t="shared" si="12"/>
        <v>31</v>
      </c>
      <c r="AJ221">
        <f t="shared" si="13"/>
        <v>0</v>
      </c>
    </row>
    <row r="222" spans="1:36" ht="15">
      <c r="A222" s="177"/>
      <c r="B222">
        <v>59</v>
      </c>
      <c r="C222">
        <v>0</v>
      </c>
      <c r="D222">
        <v>0</v>
      </c>
      <c r="E222">
        <v>0</v>
      </c>
      <c r="F222">
        <v>0</v>
      </c>
      <c r="G222">
        <v>0</v>
      </c>
      <c r="H222">
        <v>0</v>
      </c>
      <c r="I222">
        <v>0</v>
      </c>
      <c r="J222">
        <v>0</v>
      </c>
      <c r="K222">
        <v>0</v>
      </c>
      <c r="L222">
        <v>0</v>
      </c>
      <c r="M222">
        <v>0</v>
      </c>
      <c r="N222">
        <v>0</v>
      </c>
      <c r="O222">
        <v>0</v>
      </c>
      <c r="P222">
        <v>0</v>
      </c>
      <c r="Q222">
        <v>0</v>
      </c>
      <c r="R222">
        <v>0</v>
      </c>
      <c r="S222">
        <v>0</v>
      </c>
      <c r="T222">
        <v>0</v>
      </c>
      <c r="U222">
        <v>0</v>
      </c>
      <c r="V222">
        <v>0</v>
      </c>
      <c r="W222">
        <v>0</v>
      </c>
      <c r="X222">
        <v>1</v>
      </c>
      <c r="Y222">
        <v>0</v>
      </c>
      <c r="Z222">
        <v>0</v>
      </c>
      <c r="AA222">
        <v>0</v>
      </c>
      <c r="AB222">
        <v>0</v>
      </c>
      <c r="AC222">
        <v>3</v>
      </c>
      <c r="AD222">
        <v>0</v>
      </c>
      <c r="AE222">
        <v>0</v>
      </c>
      <c r="AF222">
        <v>0</v>
      </c>
      <c r="AG222">
        <v>0</v>
      </c>
      <c r="AH222">
        <f t="shared" si="11"/>
        <v>4</v>
      </c>
      <c r="AI222">
        <f t="shared" si="12"/>
        <v>29</v>
      </c>
      <c r="AJ222">
        <f t="shared" si="13"/>
        <v>2</v>
      </c>
    </row>
    <row r="223" spans="1:36" ht="15">
      <c r="A223" s="177"/>
      <c r="B223">
        <v>60</v>
      </c>
      <c r="C223">
        <v>0</v>
      </c>
      <c r="D223">
        <v>0</v>
      </c>
      <c r="E223">
        <v>0</v>
      </c>
      <c r="F223">
        <v>0</v>
      </c>
      <c r="G223">
        <v>0</v>
      </c>
      <c r="H223">
        <v>0</v>
      </c>
      <c r="I223">
        <v>0</v>
      </c>
      <c r="J223">
        <v>0</v>
      </c>
      <c r="K223">
        <v>0</v>
      </c>
      <c r="L223">
        <v>0</v>
      </c>
      <c r="M223">
        <v>0</v>
      </c>
      <c r="N223">
        <v>0</v>
      </c>
      <c r="O223">
        <v>0</v>
      </c>
      <c r="P223">
        <v>0</v>
      </c>
      <c r="Q223">
        <v>0</v>
      </c>
      <c r="R223">
        <v>0</v>
      </c>
      <c r="S223">
        <v>0</v>
      </c>
      <c r="T223">
        <v>0</v>
      </c>
      <c r="U223">
        <v>0</v>
      </c>
      <c r="V223">
        <v>0</v>
      </c>
      <c r="W223">
        <v>0</v>
      </c>
      <c r="X223">
        <v>0</v>
      </c>
      <c r="Y223">
        <v>0</v>
      </c>
      <c r="Z223">
        <v>0</v>
      </c>
      <c r="AA223">
        <v>0</v>
      </c>
      <c r="AB223">
        <v>0</v>
      </c>
      <c r="AC223">
        <v>0</v>
      </c>
      <c r="AD223">
        <v>0</v>
      </c>
      <c r="AE223">
        <v>0</v>
      </c>
      <c r="AF223">
        <v>0</v>
      </c>
      <c r="AG223">
        <v>0</v>
      </c>
      <c r="AH223">
        <f t="shared" si="11"/>
        <v>0</v>
      </c>
      <c r="AI223">
        <f t="shared" si="12"/>
        <v>31</v>
      </c>
      <c r="AJ223">
        <f t="shared" si="13"/>
        <v>0</v>
      </c>
    </row>
    <row r="224" spans="1:36" ht="15">
      <c r="A224" s="177"/>
      <c r="B224">
        <v>61</v>
      </c>
      <c r="C224">
        <v>0</v>
      </c>
      <c r="D224">
        <v>0</v>
      </c>
      <c r="E224">
        <v>0</v>
      </c>
      <c r="F224">
        <v>0</v>
      </c>
      <c r="G224">
        <v>0</v>
      </c>
      <c r="H224">
        <v>0</v>
      </c>
      <c r="I224">
        <v>0</v>
      </c>
      <c r="J224">
        <v>0</v>
      </c>
      <c r="K224">
        <v>0</v>
      </c>
      <c r="L224">
        <v>0</v>
      </c>
      <c r="M224">
        <v>0</v>
      </c>
      <c r="N224">
        <v>2</v>
      </c>
      <c r="O224">
        <v>0</v>
      </c>
      <c r="P224">
        <v>0</v>
      </c>
      <c r="Q224">
        <v>0</v>
      </c>
      <c r="R224">
        <v>0</v>
      </c>
      <c r="S224">
        <v>0</v>
      </c>
      <c r="T224">
        <v>0</v>
      </c>
      <c r="U224">
        <v>0</v>
      </c>
      <c r="V224">
        <v>0</v>
      </c>
      <c r="W224">
        <v>0</v>
      </c>
      <c r="X224">
        <v>0</v>
      </c>
      <c r="Y224">
        <v>0</v>
      </c>
      <c r="Z224">
        <v>0</v>
      </c>
      <c r="AA224">
        <v>0</v>
      </c>
      <c r="AB224">
        <v>0</v>
      </c>
      <c r="AC224">
        <v>0</v>
      </c>
      <c r="AD224">
        <v>0</v>
      </c>
      <c r="AE224">
        <v>0</v>
      </c>
      <c r="AF224">
        <v>0</v>
      </c>
      <c r="AG224">
        <v>0</v>
      </c>
      <c r="AH224">
        <f t="shared" si="11"/>
        <v>2</v>
      </c>
      <c r="AI224">
        <f t="shared" si="12"/>
        <v>30</v>
      </c>
      <c r="AJ224">
        <f t="shared" si="13"/>
        <v>1</v>
      </c>
    </row>
    <row r="225" spans="1:36" ht="15">
      <c r="A225" s="177"/>
      <c r="B225">
        <v>62</v>
      </c>
      <c r="C225">
        <v>2</v>
      </c>
      <c r="D225">
        <v>0</v>
      </c>
      <c r="E225">
        <v>0</v>
      </c>
      <c r="F225">
        <v>0</v>
      </c>
      <c r="G225">
        <v>0</v>
      </c>
      <c r="H225">
        <v>0</v>
      </c>
      <c r="I225">
        <v>0</v>
      </c>
      <c r="J225">
        <v>0</v>
      </c>
      <c r="K225">
        <v>0</v>
      </c>
      <c r="L225">
        <v>0</v>
      </c>
      <c r="M225">
        <v>0</v>
      </c>
      <c r="N225">
        <v>0</v>
      </c>
      <c r="O225">
        <v>0</v>
      </c>
      <c r="P225">
        <v>0</v>
      </c>
      <c r="Q225">
        <v>0</v>
      </c>
      <c r="R225">
        <v>0</v>
      </c>
      <c r="S225">
        <v>0</v>
      </c>
      <c r="T225">
        <v>0</v>
      </c>
      <c r="U225">
        <v>0</v>
      </c>
      <c r="V225">
        <v>0</v>
      </c>
      <c r="W225">
        <v>0</v>
      </c>
      <c r="X225">
        <v>1</v>
      </c>
      <c r="Y225">
        <v>0</v>
      </c>
      <c r="Z225">
        <v>0</v>
      </c>
      <c r="AA225">
        <v>0</v>
      </c>
      <c r="AB225">
        <v>0</v>
      </c>
      <c r="AC225">
        <v>0</v>
      </c>
      <c r="AD225">
        <v>0</v>
      </c>
      <c r="AE225">
        <v>0</v>
      </c>
      <c r="AF225">
        <v>0</v>
      </c>
      <c r="AG225">
        <v>0</v>
      </c>
      <c r="AH225">
        <f t="shared" si="11"/>
        <v>3</v>
      </c>
      <c r="AI225">
        <f t="shared" si="12"/>
        <v>29</v>
      </c>
      <c r="AJ225">
        <f t="shared" si="13"/>
        <v>2</v>
      </c>
    </row>
    <row r="226" spans="1:36" ht="15">
      <c r="A226" s="177"/>
      <c r="B226">
        <v>63</v>
      </c>
      <c r="C226">
        <v>0</v>
      </c>
      <c r="D226">
        <v>0</v>
      </c>
      <c r="E226">
        <v>0</v>
      </c>
      <c r="F226">
        <v>0</v>
      </c>
      <c r="G226">
        <v>0</v>
      </c>
      <c r="H226">
        <v>0</v>
      </c>
      <c r="I226">
        <v>0</v>
      </c>
      <c r="J226">
        <v>0</v>
      </c>
      <c r="K226">
        <v>0</v>
      </c>
      <c r="L226">
        <v>0</v>
      </c>
      <c r="M226">
        <v>1</v>
      </c>
      <c r="N226">
        <v>0</v>
      </c>
      <c r="O226">
        <v>1</v>
      </c>
      <c r="P226">
        <v>0</v>
      </c>
      <c r="Q226">
        <v>0</v>
      </c>
      <c r="R226">
        <v>0</v>
      </c>
      <c r="S226">
        <v>0</v>
      </c>
      <c r="T226">
        <v>0</v>
      </c>
      <c r="U226">
        <v>0</v>
      </c>
      <c r="V226">
        <v>0</v>
      </c>
      <c r="W226">
        <v>0</v>
      </c>
      <c r="X226">
        <v>0</v>
      </c>
      <c r="Y226">
        <v>0</v>
      </c>
      <c r="Z226">
        <v>0</v>
      </c>
      <c r="AA226">
        <v>0</v>
      </c>
      <c r="AB226">
        <v>0</v>
      </c>
      <c r="AC226">
        <v>0</v>
      </c>
      <c r="AD226">
        <v>0</v>
      </c>
      <c r="AE226">
        <v>0</v>
      </c>
      <c r="AF226">
        <v>0</v>
      </c>
      <c r="AG226">
        <v>0</v>
      </c>
      <c r="AH226">
        <f t="shared" si="11"/>
        <v>2</v>
      </c>
      <c r="AI226">
        <f t="shared" si="12"/>
        <v>29</v>
      </c>
      <c r="AJ226">
        <f t="shared" si="13"/>
        <v>2</v>
      </c>
    </row>
    <row r="227" spans="1:36" ht="15">
      <c r="A227" s="177"/>
      <c r="B227">
        <v>64</v>
      </c>
      <c r="C227">
        <v>0</v>
      </c>
      <c r="D227">
        <v>0</v>
      </c>
      <c r="E227">
        <v>0</v>
      </c>
      <c r="F227">
        <v>0</v>
      </c>
      <c r="G227">
        <v>0</v>
      </c>
      <c r="H227">
        <v>0</v>
      </c>
      <c r="I227">
        <v>0</v>
      </c>
      <c r="J227">
        <v>0</v>
      </c>
      <c r="K227">
        <v>0</v>
      </c>
      <c r="L227">
        <v>0</v>
      </c>
      <c r="M227">
        <v>0</v>
      </c>
      <c r="N227">
        <v>0</v>
      </c>
      <c r="O227">
        <v>0</v>
      </c>
      <c r="P227">
        <v>0</v>
      </c>
      <c r="Q227">
        <v>0</v>
      </c>
      <c r="R227">
        <v>0</v>
      </c>
      <c r="S227">
        <v>0</v>
      </c>
      <c r="T227">
        <v>0</v>
      </c>
      <c r="U227">
        <v>0</v>
      </c>
      <c r="V227">
        <v>0</v>
      </c>
      <c r="W227">
        <v>0</v>
      </c>
      <c r="X227">
        <v>0</v>
      </c>
      <c r="Y227">
        <v>0</v>
      </c>
      <c r="Z227">
        <v>0</v>
      </c>
      <c r="AA227">
        <v>0</v>
      </c>
      <c r="AB227">
        <v>1</v>
      </c>
      <c r="AC227">
        <v>0</v>
      </c>
      <c r="AD227">
        <v>0</v>
      </c>
      <c r="AE227">
        <v>0</v>
      </c>
      <c r="AF227">
        <v>0</v>
      </c>
      <c r="AG227">
        <v>0</v>
      </c>
      <c r="AH227">
        <f t="shared" si="11"/>
        <v>1</v>
      </c>
      <c r="AI227">
        <f t="shared" si="12"/>
        <v>30</v>
      </c>
      <c r="AJ227">
        <f t="shared" si="13"/>
        <v>1</v>
      </c>
    </row>
    <row r="228" spans="1:36" ht="15">
      <c r="A228" s="177"/>
      <c r="B228">
        <v>65</v>
      </c>
      <c r="C228">
        <v>0</v>
      </c>
      <c r="D228">
        <v>0</v>
      </c>
      <c r="E228">
        <v>0</v>
      </c>
      <c r="F228">
        <v>0</v>
      </c>
      <c r="G228">
        <v>0</v>
      </c>
      <c r="H228">
        <v>0</v>
      </c>
      <c r="I228">
        <v>0</v>
      </c>
      <c r="J228">
        <v>0</v>
      </c>
      <c r="K228">
        <v>0</v>
      </c>
      <c r="L228">
        <v>0</v>
      </c>
      <c r="M228">
        <v>2</v>
      </c>
      <c r="N228">
        <v>0</v>
      </c>
      <c r="O228">
        <v>0</v>
      </c>
      <c r="P228">
        <v>0</v>
      </c>
      <c r="Q228">
        <v>0</v>
      </c>
      <c r="R228">
        <v>0</v>
      </c>
      <c r="S228">
        <v>0</v>
      </c>
      <c r="T228">
        <v>0</v>
      </c>
      <c r="U228">
        <v>0</v>
      </c>
      <c r="V228">
        <v>0</v>
      </c>
      <c r="W228">
        <v>0</v>
      </c>
      <c r="X228">
        <v>0</v>
      </c>
      <c r="Y228">
        <v>0</v>
      </c>
      <c r="Z228">
        <v>0</v>
      </c>
      <c r="AA228">
        <v>0</v>
      </c>
      <c r="AB228">
        <v>0</v>
      </c>
      <c r="AC228">
        <v>0</v>
      </c>
      <c r="AD228">
        <v>0</v>
      </c>
      <c r="AE228">
        <v>0</v>
      </c>
      <c r="AF228">
        <v>0</v>
      </c>
      <c r="AG228">
        <v>0</v>
      </c>
      <c r="AH228">
        <f t="shared" si="11"/>
        <v>2</v>
      </c>
      <c r="AI228">
        <f t="shared" si="12"/>
        <v>30</v>
      </c>
      <c r="AJ228">
        <f t="shared" si="13"/>
        <v>1</v>
      </c>
    </row>
    <row r="229" spans="1:36" ht="15">
      <c r="A229" s="177"/>
      <c r="B229">
        <v>66</v>
      </c>
      <c r="C229">
        <v>0</v>
      </c>
      <c r="D229">
        <v>0</v>
      </c>
      <c r="E229">
        <v>0</v>
      </c>
      <c r="F229">
        <v>0</v>
      </c>
      <c r="G229">
        <v>0</v>
      </c>
      <c r="H229">
        <v>0</v>
      </c>
      <c r="I229">
        <v>0</v>
      </c>
      <c r="J229">
        <v>0</v>
      </c>
      <c r="K229">
        <v>0</v>
      </c>
      <c r="L229">
        <v>0</v>
      </c>
      <c r="M229">
        <v>1</v>
      </c>
      <c r="N229">
        <v>0</v>
      </c>
      <c r="O229">
        <v>0</v>
      </c>
      <c r="P229">
        <v>0</v>
      </c>
      <c r="Q229">
        <v>0</v>
      </c>
      <c r="R229">
        <v>0</v>
      </c>
      <c r="S229">
        <v>0</v>
      </c>
      <c r="T229">
        <v>0</v>
      </c>
      <c r="U229">
        <v>0</v>
      </c>
      <c r="V229">
        <v>0</v>
      </c>
      <c r="W229">
        <v>0</v>
      </c>
      <c r="X229">
        <v>0</v>
      </c>
      <c r="Y229">
        <v>0</v>
      </c>
      <c r="Z229">
        <v>0</v>
      </c>
      <c r="AA229">
        <v>0</v>
      </c>
      <c r="AB229">
        <v>0</v>
      </c>
      <c r="AC229">
        <v>0</v>
      </c>
      <c r="AD229">
        <v>0</v>
      </c>
      <c r="AE229">
        <v>0</v>
      </c>
      <c r="AF229">
        <v>0</v>
      </c>
      <c r="AG229">
        <v>0</v>
      </c>
      <c r="AH229">
        <f t="shared" si="11"/>
        <v>1</v>
      </c>
      <c r="AI229">
        <f t="shared" si="12"/>
        <v>30</v>
      </c>
      <c r="AJ229">
        <f t="shared" si="13"/>
        <v>1</v>
      </c>
    </row>
    <row r="230" spans="1:36" ht="15">
      <c r="A230" s="177"/>
      <c r="B230">
        <v>67</v>
      </c>
      <c r="C230">
        <v>0</v>
      </c>
      <c r="D230">
        <v>0</v>
      </c>
      <c r="E230">
        <v>0</v>
      </c>
      <c r="F230">
        <v>0</v>
      </c>
      <c r="G230">
        <v>0</v>
      </c>
      <c r="H230">
        <v>0</v>
      </c>
      <c r="I230">
        <v>0</v>
      </c>
      <c r="J230">
        <v>0</v>
      </c>
      <c r="K230">
        <v>0</v>
      </c>
      <c r="L230">
        <v>0</v>
      </c>
      <c r="M230">
        <v>0</v>
      </c>
      <c r="N230">
        <v>0</v>
      </c>
      <c r="O230">
        <v>0</v>
      </c>
      <c r="P230">
        <v>0</v>
      </c>
      <c r="Q230">
        <v>0</v>
      </c>
      <c r="R230">
        <v>0</v>
      </c>
      <c r="S230">
        <v>0</v>
      </c>
      <c r="T230">
        <v>0</v>
      </c>
      <c r="U230">
        <v>0</v>
      </c>
      <c r="V230">
        <v>0</v>
      </c>
      <c r="W230">
        <v>0</v>
      </c>
      <c r="X230">
        <v>0</v>
      </c>
      <c r="Y230">
        <v>0</v>
      </c>
      <c r="Z230">
        <v>0</v>
      </c>
      <c r="AA230">
        <v>0</v>
      </c>
      <c r="AB230">
        <v>1</v>
      </c>
      <c r="AC230">
        <v>0</v>
      </c>
      <c r="AD230">
        <v>0</v>
      </c>
      <c r="AE230">
        <v>0</v>
      </c>
      <c r="AF230">
        <v>0</v>
      </c>
      <c r="AG230">
        <v>0</v>
      </c>
      <c r="AH230">
        <f t="shared" si="11"/>
        <v>1</v>
      </c>
      <c r="AI230">
        <f t="shared" si="12"/>
        <v>30</v>
      </c>
      <c r="AJ230">
        <f t="shared" si="13"/>
        <v>1</v>
      </c>
    </row>
    <row r="231" spans="1:36" ht="15">
      <c r="A231" s="177"/>
      <c r="B231">
        <v>68</v>
      </c>
      <c r="C231">
        <v>0</v>
      </c>
      <c r="D231">
        <v>0</v>
      </c>
      <c r="E231">
        <v>0</v>
      </c>
      <c r="F231">
        <v>0</v>
      </c>
      <c r="G231">
        <v>0</v>
      </c>
      <c r="H231">
        <v>0</v>
      </c>
      <c r="I231">
        <v>0</v>
      </c>
      <c r="J231">
        <v>0</v>
      </c>
      <c r="K231">
        <v>0</v>
      </c>
      <c r="L231">
        <v>0</v>
      </c>
      <c r="M231">
        <v>0</v>
      </c>
      <c r="N231">
        <v>0</v>
      </c>
      <c r="O231">
        <v>0</v>
      </c>
      <c r="P231">
        <v>0</v>
      </c>
      <c r="Q231">
        <v>0</v>
      </c>
      <c r="R231">
        <v>0</v>
      </c>
      <c r="S231">
        <v>0</v>
      </c>
      <c r="T231">
        <v>0</v>
      </c>
      <c r="U231">
        <v>0</v>
      </c>
      <c r="V231">
        <v>0</v>
      </c>
      <c r="W231">
        <v>0</v>
      </c>
      <c r="X231">
        <v>2</v>
      </c>
      <c r="Y231">
        <v>0</v>
      </c>
      <c r="Z231">
        <v>0</v>
      </c>
      <c r="AA231">
        <v>0</v>
      </c>
      <c r="AB231">
        <v>0</v>
      </c>
      <c r="AC231">
        <v>0</v>
      </c>
      <c r="AD231">
        <v>0</v>
      </c>
      <c r="AE231">
        <v>0</v>
      </c>
      <c r="AF231">
        <v>0</v>
      </c>
      <c r="AG231">
        <v>0</v>
      </c>
      <c r="AH231">
        <f t="shared" si="11"/>
        <v>2</v>
      </c>
      <c r="AI231">
        <f t="shared" si="12"/>
        <v>30</v>
      </c>
      <c r="AJ231">
        <f t="shared" si="13"/>
        <v>1</v>
      </c>
    </row>
    <row r="232" spans="1:36" ht="15">
      <c r="A232" s="177"/>
      <c r="B232">
        <v>69</v>
      </c>
      <c r="C232">
        <v>0</v>
      </c>
      <c r="D232">
        <v>0</v>
      </c>
      <c r="E232">
        <v>0</v>
      </c>
      <c r="F232">
        <v>0</v>
      </c>
      <c r="G232">
        <v>0</v>
      </c>
      <c r="H232">
        <v>0</v>
      </c>
      <c r="I232">
        <v>0</v>
      </c>
      <c r="J232">
        <v>0</v>
      </c>
      <c r="K232">
        <v>0</v>
      </c>
      <c r="L232">
        <v>0</v>
      </c>
      <c r="M232">
        <v>0</v>
      </c>
      <c r="N232">
        <v>0</v>
      </c>
      <c r="O232">
        <v>0</v>
      </c>
      <c r="P232">
        <v>0</v>
      </c>
      <c r="Q232">
        <v>0</v>
      </c>
      <c r="R232">
        <v>0</v>
      </c>
      <c r="S232">
        <v>0</v>
      </c>
      <c r="T232">
        <v>0</v>
      </c>
      <c r="U232">
        <v>0</v>
      </c>
      <c r="V232">
        <v>0</v>
      </c>
      <c r="W232">
        <v>0</v>
      </c>
      <c r="X232">
        <v>0</v>
      </c>
      <c r="Y232">
        <v>0</v>
      </c>
      <c r="Z232">
        <v>0</v>
      </c>
      <c r="AA232">
        <v>0</v>
      </c>
      <c r="AB232">
        <v>2</v>
      </c>
      <c r="AC232">
        <v>0</v>
      </c>
      <c r="AD232">
        <v>0</v>
      </c>
      <c r="AE232">
        <v>0</v>
      </c>
      <c r="AF232">
        <v>0</v>
      </c>
      <c r="AG232">
        <v>0</v>
      </c>
      <c r="AH232">
        <f t="shared" si="11"/>
        <v>2</v>
      </c>
      <c r="AI232">
        <f t="shared" si="12"/>
        <v>30</v>
      </c>
      <c r="AJ232">
        <f t="shared" si="13"/>
        <v>1</v>
      </c>
    </row>
    <row r="233" spans="1:36" ht="15">
      <c r="A233" s="177"/>
      <c r="B233">
        <v>70</v>
      </c>
      <c r="C233">
        <v>0</v>
      </c>
      <c r="D233">
        <v>0</v>
      </c>
      <c r="E233">
        <v>0</v>
      </c>
      <c r="F233">
        <v>0</v>
      </c>
      <c r="G233">
        <v>0</v>
      </c>
      <c r="H233">
        <v>0</v>
      </c>
      <c r="I233">
        <v>0</v>
      </c>
      <c r="J233">
        <v>0</v>
      </c>
      <c r="K233">
        <v>0</v>
      </c>
      <c r="L233">
        <v>0</v>
      </c>
      <c r="M233">
        <v>0</v>
      </c>
      <c r="N233">
        <v>0</v>
      </c>
      <c r="O233">
        <v>0</v>
      </c>
      <c r="P233">
        <v>0</v>
      </c>
      <c r="Q233">
        <v>0</v>
      </c>
      <c r="R233">
        <v>0</v>
      </c>
      <c r="S233">
        <v>0</v>
      </c>
      <c r="T233">
        <v>0</v>
      </c>
      <c r="U233">
        <v>0</v>
      </c>
      <c r="V233">
        <v>0</v>
      </c>
      <c r="W233">
        <v>0</v>
      </c>
      <c r="X233">
        <v>1</v>
      </c>
      <c r="Y233">
        <v>0</v>
      </c>
      <c r="Z233">
        <v>0</v>
      </c>
      <c r="AA233">
        <v>0</v>
      </c>
      <c r="AB233">
        <v>0</v>
      </c>
      <c r="AC233">
        <v>0</v>
      </c>
      <c r="AD233">
        <v>0</v>
      </c>
      <c r="AE233">
        <v>0</v>
      </c>
      <c r="AF233">
        <v>0</v>
      </c>
      <c r="AG233">
        <v>0</v>
      </c>
      <c r="AH233">
        <f t="shared" si="11"/>
        <v>1</v>
      </c>
      <c r="AI233">
        <f t="shared" si="12"/>
        <v>30</v>
      </c>
      <c r="AJ233">
        <f t="shared" si="13"/>
        <v>1</v>
      </c>
    </row>
    <row r="234" spans="1:36" ht="15">
      <c r="A234" s="177"/>
      <c r="B234">
        <v>71</v>
      </c>
      <c r="C234">
        <v>0</v>
      </c>
      <c r="D234">
        <v>0</v>
      </c>
      <c r="E234">
        <v>0</v>
      </c>
      <c r="F234">
        <v>0</v>
      </c>
      <c r="G234">
        <v>0</v>
      </c>
      <c r="H234">
        <v>0</v>
      </c>
      <c r="I234">
        <v>0</v>
      </c>
      <c r="J234">
        <v>0</v>
      </c>
      <c r="K234">
        <v>0</v>
      </c>
      <c r="L234">
        <v>0</v>
      </c>
      <c r="M234">
        <v>0</v>
      </c>
      <c r="N234">
        <v>0</v>
      </c>
      <c r="O234">
        <v>0</v>
      </c>
      <c r="P234">
        <v>0</v>
      </c>
      <c r="Q234">
        <v>0</v>
      </c>
      <c r="R234">
        <v>0</v>
      </c>
      <c r="S234">
        <v>0</v>
      </c>
      <c r="T234">
        <v>0</v>
      </c>
      <c r="U234">
        <v>0</v>
      </c>
      <c r="V234">
        <v>0</v>
      </c>
      <c r="W234">
        <v>0</v>
      </c>
      <c r="X234">
        <v>2</v>
      </c>
      <c r="Y234">
        <v>0</v>
      </c>
      <c r="Z234">
        <v>0</v>
      </c>
      <c r="AA234">
        <v>0</v>
      </c>
      <c r="AB234">
        <v>0</v>
      </c>
      <c r="AC234">
        <v>0</v>
      </c>
      <c r="AD234">
        <v>0</v>
      </c>
      <c r="AE234">
        <v>0</v>
      </c>
      <c r="AF234">
        <v>0</v>
      </c>
      <c r="AG234">
        <v>0</v>
      </c>
      <c r="AH234">
        <f t="shared" si="11"/>
        <v>2</v>
      </c>
      <c r="AI234">
        <f t="shared" si="12"/>
        <v>30</v>
      </c>
      <c r="AJ234">
        <f t="shared" si="13"/>
        <v>1</v>
      </c>
    </row>
    <row r="235" spans="1:36" ht="15">
      <c r="A235" s="177"/>
      <c r="B235">
        <v>72</v>
      </c>
      <c r="C235">
        <v>0</v>
      </c>
      <c r="D235">
        <v>0</v>
      </c>
      <c r="E235">
        <v>0</v>
      </c>
      <c r="F235">
        <v>0</v>
      </c>
      <c r="G235">
        <v>0</v>
      </c>
      <c r="H235">
        <v>0</v>
      </c>
      <c r="I235">
        <v>0</v>
      </c>
      <c r="J235">
        <v>0</v>
      </c>
      <c r="K235">
        <v>0</v>
      </c>
      <c r="L235">
        <v>0</v>
      </c>
      <c r="M235">
        <v>0</v>
      </c>
      <c r="N235">
        <v>0</v>
      </c>
      <c r="O235">
        <v>0</v>
      </c>
      <c r="P235">
        <v>0</v>
      </c>
      <c r="Q235">
        <v>0</v>
      </c>
      <c r="R235">
        <v>0</v>
      </c>
      <c r="S235">
        <v>0</v>
      </c>
      <c r="T235">
        <v>0</v>
      </c>
      <c r="U235">
        <v>0</v>
      </c>
      <c r="V235">
        <v>0</v>
      </c>
      <c r="W235">
        <v>0</v>
      </c>
      <c r="X235">
        <v>0</v>
      </c>
      <c r="Y235">
        <v>0</v>
      </c>
      <c r="Z235">
        <v>0</v>
      </c>
      <c r="AA235">
        <v>0</v>
      </c>
      <c r="AB235">
        <v>0</v>
      </c>
      <c r="AC235">
        <v>0</v>
      </c>
      <c r="AD235">
        <v>0</v>
      </c>
      <c r="AE235">
        <v>0</v>
      </c>
      <c r="AF235">
        <v>0</v>
      </c>
      <c r="AG235">
        <v>0</v>
      </c>
      <c r="AH235">
        <f t="shared" si="11"/>
        <v>0</v>
      </c>
      <c r="AI235">
        <f t="shared" si="12"/>
        <v>31</v>
      </c>
      <c r="AJ235">
        <f t="shared" si="13"/>
        <v>0</v>
      </c>
    </row>
    <row r="236" spans="1:36" ht="15">
      <c r="A236" s="177"/>
      <c r="B236">
        <v>73</v>
      </c>
      <c r="C236">
        <v>0</v>
      </c>
      <c r="D236">
        <v>0</v>
      </c>
      <c r="E236">
        <v>0</v>
      </c>
      <c r="F236">
        <v>0</v>
      </c>
      <c r="G236">
        <v>0</v>
      </c>
      <c r="H236">
        <v>0</v>
      </c>
      <c r="I236">
        <v>0</v>
      </c>
      <c r="J236">
        <v>0</v>
      </c>
      <c r="K236">
        <v>0</v>
      </c>
      <c r="L236">
        <v>0</v>
      </c>
      <c r="M236">
        <v>0</v>
      </c>
      <c r="N236">
        <v>0</v>
      </c>
      <c r="O236">
        <v>0</v>
      </c>
      <c r="P236">
        <v>0</v>
      </c>
      <c r="Q236">
        <v>0</v>
      </c>
      <c r="R236">
        <v>0</v>
      </c>
      <c r="S236">
        <v>0</v>
      </c>
      <c r="T236">
        <v>0</v>
      </c>
      <c r="U236">
        <v>0</v>
      </c>
      <c r="V236">
        <v>0</v>
      </c>
      <c r="W236">
        <v>0</v>
      </c>
      <c r="X236">
        <v>0</v>
      </c>
      <c r="Y236">
        <v>0</v>
      </c>
      <c r="Z236">
        <v>0</v>
      </c>
      <c r="AA236">
        <v>0</v>
      </c>
      <c r="AB236">
        <v>0</v>
      </c>
      <c r="AC236">
        <v>0</v>
      </c>
      <c r="AD236">
        <v>0</v>
      </c>
      <c r="AE236">
        <v>0</v>
      </c>
      <c r="AF236">
        <v>0</v>
      </c>
      <c r="AG236">
        <v>0</v>
      </c>
      <c r="AH236">
        <f t="shared" si="11"/>
        <v>0</v>
      </c>
      <c r="AI236">
        <f t="shared" si="12"/>
        <v>31</v>
      </c>
      <c r="AJ236">
        <f t="shared" si="13"/>
        <v>0</v>
      </c>
    </row>
    <row r="237" spans="1:36" ht="15">
      <c r="A237" s="177"/>
      <c r="B237">
        <v>74</v>
      </c>
      <c r="C237">
        <v>0</v>
      </c>
      <c r="D237">
        <v>0</v>
      </c>
      <c r="E237">
        <v>0</v>
      </c>
      <c r="F237">
        <v>0</v>
      </c>
      <c r="G237">
        <v>0</v>
      </c>
      <c r="H237">
        <v>0</v>
      </c>
      <c r="I237">
        <v>0</v>
      </c>
      <c r="J237">
        <v>0</v>
      </c>
      <c r="K237">
        <v>0</v>
      </c>
      <c r="L237">
        <v>0</v>
      </c>
      <c r="M237">
        <v>0</v>
      </c>
      <c r="N237">
        <v>0</v>
      </c>
      <c r="O237">
        <v>0</v>
      </c>
      <c r="P237">
        <v>0</v>
      </c>
      <c r="Q237">
        <v>0</v>
      </c>
      <c r="R237">
        <v>0</v>
      </c>
      <c r="S237">
        <v>0</v>
      </c>
      <c r="T237">
        <v>0</v>
      </c>
      <c r="U237">
        <v>0</v>
      </c>
      <c r="V237">
        <v>0</v>
      </c>
      <c r="W237">
        <v>0</v>
      </c>
      <c r="X237">
        <v>0</v>
      </c>
      <c r="Y237">
        <v>0</v>
      </c>
      <c r="Z237">
        <v>0</v>
      </c>
      <c r="AA237">
        <v>0</v>
      </c>
      <c r="AB237">
        <v>0</v>
      </c>
      <c r="AC237">
        <v>0</v>
      </c>
      <c r="AD237">
        <v>0</v>
      </c>
      <c r="AE237">
        <v>0</v>
      </c>
      <c r="AF237">
        <v>0</v>
      </c>
      <c r="AG237">
        <v>0</v>
      </c>
      <c r="AH237">
        <f t="shared" si="11"/>
        <v>0</v>
      </c>
      <c r="AI237">
        <f t="shared" si="12"/>
        <v>31</v>
      </c>
      <c r="AJ237">
        <f t="shared" si="13"/>
        <v>0</v>
      </c>
    </row>
    <row r="238" spans="1:36" ht="15">
      <c r="A238" s="177"/>
      <c r="B238">
        <v>75</v>
      </c>
      <c r="C238">
        <v>0</v>
      </c>
      <c r="D238">
        <v>0</v>
      </c>
      <c r="E238">
        <v>0</v>
      </c>
      <c r="F238">
        <v>0</v>
      </c>
      <c r="G238">
        <v>0</v>
      </c>
      <c r="H238">
        <v>0</v>
      </c>
      <c r="I238">
        <v>0</v>
      </c>
      <c r="J238">
        <v>0</v>
      </c>
      <c r="K238">
        <v>0</v>
      </c>
      <c r="L238">
        <v>0</v>
      </c>
      <c r="M238">
        <v>0</v>
      </c>
      <c r="N238">
        <v>0</v>
      </c>
      <c r="O238">
        <v>0</v>
      </c>
      <c r="P238">
        <v>0</v>
      </c>
      <c r="Q238">
        <v>0</v>
      </c>
      <c r="R238">
        <v>0</v>
      </c>
      <c r="S238">
        <v>0</v>
      </c>
      <c r="T238">
        <v>0</v>
      </c>
      <c r="U238">
        <v>0</v>
      </c>
      <c r="V238">
        <v>0</v>
      </c>
      <c r="W238">
        <v>0</v>
      </c>
      <c r="X238">
        <v>0</v>
      </c>
      <c r="Y238">
        <v>0</v>
      </c>
      <c r="Z238">
        <v>0</v>
      </c>
      <c r="AA238">
        <v>0</v>
      </c>
      <c r="AB238">
        <v>0</v>
      </c>
      <c r="AC238">
        <v>0</v>
      </c>
      <c r="AD238">
        <v>0</v>
      </c>
      <c r="AE238">
        <v>0</v>
      </c>
      <c r="AF238">
        <v>0</v>
      </c>
      <c r="AG238">
        <v>0</v>
      </c>
      <c r="AH238">
        <f t="shared" si="11"/>
        <v>0</v>
      </c>
      <c r="AI238">
        <f t="shared" si="12"/>
        <v>31</v>
      </c>
      <c r="AJ238">
        <f t="shared" si="13"/>
        <v>0</v>
      </c>
    </row>
    <row r="239" spans="1:36" ht="15">
      <c r="A239" s="177"/>
      <c r="B239">
        <v>76</v>
      </c>
      <c r="C239">
        <v>0</v>
      </c>
      <c r="D239">
        <v>0</v>
      </c>
      <c r="E239">
        <v>0</v>
      </c>
      <c r="F239">
        <v>0</v>
      </c>
      <c r="G239">
        <v>0</v>
      </c>
      <c r="H239">
        <v>0</v>
      </c>
      <c r="I239">
        <v>0</v>
      </c>
      <c r="J239">
        <v>0</v>
      </c>
      <c r="K239">
        <v>0</v>
      </c>
      <c r="L239">
        <v>0</v>
      </c>
      <c r="M239">
        <v>0</v>
      </c>
      <c r="N239">
        <v>0</v>
      </c>
      <c r="O239">
        <v>0</v>
      </c>
      <c r="P239">
        <v>0</v>
      </c>
      <c r="Q239">
        <v>0</v>
      </c>
      <c r="R239">
        <v>0</v>
      </c>
      <c r="S239">
        <v>0</v>
      </c>
      <c r="T239">
        <v>0</v>
      </c>
      <c r="U239">
        <v>0</v>
      </c>
      <c r="V239">
        <v>0</v>
      </c>
      <c r="W239">
        <v>0</v>
      </c>
      <c r="X239">
        <v>0</v>
      </c>
      <c r="Y239">
        <v>0</v>
      </c>
      <c r="Z239">
        <v>0</v>
      </c>
      <c r="AA239">
        <v>0</v>
      </c>
      <c r="AB239">
        <v>0</v>
      </c>
      <c r="AC239">
        <v>0</v>
      </c>
      <c r="AD239">
        <v>0</v>
      </c>
      <c r="AE239">
        <v>0</v>
      </c>
      <c r="AF239">
        <v>0</v>
      </c>
      <c r="AG239">
        <v>0</v>
      </c>
      <c r="AH239">
        <f t="shared" si="11"/>
        <v>0</v>
      </c>
      <c r="AI239">
        <f t="shared" si="12"/>
        <v>31</v>
      </c>
      <c r="AJ239">
        <f t="shared" si="13"/>
        <v>0</v>
      </c>
    </row>
    <row r="240" spans="1:36" ht="15">
      <c r="A240" s="177"/>
      <c r="B240">
        <v>77</v>
      </c>
      <c r="C240">
        <v>0</v>
      </c>
      <c r="D240">
        <v>0</v>
      </c>
      <c r="E240">
        <v>0</v>
      </c>
      <c r="F240">
        <v>0</v>
      </c>
      <c r="G240">
        <v>0</v>
      </c>
      <c r="H240">
        <v>0</v>
      </c>
      <c r="I240">
        <v>0</v>
      </c>
      <c r="J240">
        <v>0</v>
      </c>
      <c r="K240">
        <v>0</v>
      </c>
      <c r="L240">
        <v>0</v>
      </c>
      <c r="M240">
        <v>0</v>
      </c>
      <c r="N240">
        <v>0</v>
      </c>
      <c r="O240">
        <v>0</v>
      </c>
      <c r="P240">
        <v>0</v>
      </c>
      <c r="Q240">
        <v>0</v>
      </c>
      <c r="R240">
        <v>0</v>
      </c>
      <c r="S240">
        <v>0</v>
      </c>
      <c r="T240">
        <v>0</v>
      </c>
      <c r="U240">
        <v>0</v>
      </c>
      <c r="V240">
        <v>0</v>
      </c>
      <c r="W240">
        <v>0</v>
      </c>
      <c r="X240">
        <v>0</v>
      </c>
      <c r="Y240">
        <v>0</v>
      </c>
      <c r="Z240">
        <v>0</v>
      </c>
      <c r="AA240">
        <v>0</v>
      </c>
      <c r="AB240">
        <v>0</v>
      </c>
      <c r="AC240">
        <v>0</v>
      </c>
      <c r="AD240">
        <v>0</v>
      </c>
      <c r="AE240">
        <v>0</v>
      </c>
      <c r="AF240">
        <v>0</v>
      </c>
      <c r="AG240">
        <v>0</v>
      </c>
      <c r="AH240">
        <f t="shared" si="11"/>
        <v>0</v>
      </c>
      <c r="AI240">
        <f t="shared" si="12"/>
        <v>31</v>
      </c>
      <c r="AJ240">
        <f t="shared" si="13"/>
        <v>0</v>
      </c>
    </row>
    <row r="241" spans="1:36" ht="15">
      <c r="A241" s="177"/>
      <c r="B241">
        <v>78</v>
      </c>
      <c r="C241">
        <v>0</v>
      </c>
      <c r="D241">
        <v>0</v>
      </c>
      <c r="E241">
        <v>0</v>
      </c>
      <c r="F241">
        <v>0</v>
      </c>
      <c r="G241">
        <v>0</v>
      </c>
      <c r="H241">
        <v>0</v>
      </c>
      <c r="I241">
        <v>0</v>
      </c>
      <c r="J241">
        <v>0</v>
      </c>
      <c r="K241">
        <v>0</v>
      </c>
      <c r="L241">
        <v>0</v>
      </c>
      <c r="M241">
        <v>2</v>
      </c>
      <c r="N241">
        <v>0</v>
      </c>
      <c r="O241">
        <v>0</v>
      </c>
      <c r="P241">
        <v>0</v>
      </c>
      <c r="Q241">
        <v>0</v>
      </c>
      <c r="R241">
        <v>0</v>
      </c>
      <c r="S241">
        <v>0</v>
      </c>
      <c r="T241">
        <v>0</v>
      </c>
      <c r="U241">
        <v>0</v>
      </c>
      <c r="V241">
        <v>0</v>
      </c>
      <c r="W241">
        <v>0</v>
      </c>
      <c r="X241">
        <v>0</v>
      </c>
      <c r="Y241">
        <v>0</v>
      </c>
      <c r="Z241">
        <v>0</v>
      </c>
      <c r="AA241">
        <v>0</v>
      </c>
      <c r="AB241">
        <v>0</v>
      </c>
      <c r="AC241">
        <v>0</v>
      </c>
      <c r="AD241">
        <v>0</v>
      </c>
      <c r="AE241">
        <v>0</v>
      </c>
      <c r="AF241">
        <v>0</v>
      </c>
      <c r="AG241">
        <v>0</v>
      </c>
      <c r="AH241">
        <f t="shared" si="11"/>
        <v>2</v>
      </c>
      <c r="AI241">
        <f t="shared" si="12"/>
        <v>30</v>
      </c>
      <c r="AJ241">
        <f t="shared" si="13"/>
        <v>1</v>
      </c>
    </row>
    <row r="242" spans="1:36" ht="15">
      <c r="A242" s="177"/>
      <c r="B242">
        <v>79</v>
      </c>
      <c r="C242">
        <v>0</v>
      </c>
      <c r="D242">
        <v>0</v>
      </c>
      <c r="E242">
        <v>0</v>
      </c>
      <c r="F242">
        <v>0</v>
      </c>
      <c r="G242">
        <v>0</v>
      </c>
      <c r="H242">
        <v>0</v>
      </c>
      <c r="I242">
        <v>0</v>
      </c>
      <c r="J242">
        <v>0</v>
      </c>
      <c r="K242">
        <v>0</v>
      </c>
      <c r="L242">
        <v>0</v>
      </c>
      <c r="M242">
        <v>0</v>
      </c>
      <c r="N242">
        <v>0</v>
      </c>
      <c r="O242">
        <v>0</v>
      </c>
      <c r="P242">
        <v>0</v>
      </c>
      <c r="Q242">
        <v>0</v>
      </c>
      <c r="R242">
        <v>0</v>
      </c>
      <c r="S242">
        <v>0</v>
      </c>
      <c r="T242">
        <v>0</v>
      </c>
      <c r="U242">
        <v>0</v>
      </c>
      <c r="V242">
        <v>0</v>
      </c>
      <c r="W242">
        <v>0</v>
      </c>
      <c r="X242">
        <v>0</v>
      </c>
      <c r="Y242">
        <v>0</v>
      </c>
      <c r="Z242">
        <v>0</v>
      </c>
      <c r="AA242">
        <v>0</v>
      </c>
      <c r="AB242">
        <v>0</v>
      </c>
      <c r="AC242">
        <v>0</v>
      </c>
      <c r="AD242">
        <v>0</v>
      </c>
      <c r="AE242">
        <v>0</v>
      </c>
      <c r="AF242">
        <v>0</v>
      </c>
      <c r="AG242">
        <v>0</v>
      </c>
      <c r="AH242">
        <f t="shared" si="11"/>
        <v>0</v>
      </c>
      <c r="AI242">
        <f t="shared" si="12"/>
        <v>31</v>
      </c>
      <c r="AJ242">
        <f t="shared" si="13"/>
        <v>0</v>
      </c>
    </row>
    <row r="243" spans="1:36" ht="15">
      <c r="A243" s="177"/>
      <c r="B243">
        <v>80</v>
      </c>
      <c r="C243">
        <v>0</v>
      </c>
      <c r="D243">
        <v>0</v>
      </c>
      <c r="E243">
        <v>0</v>
      </c>
      <c r="F243">
        <v>0</v>
      </c>
      <c r="G243">
        <v>0</v>
      </c>
      <c r="H243">
        <v>0</v>
      </c>
      <c r="I243">
        <v>0</v>
      </c>
      <c r="J243">
        <v>0</v>
      </c>
      <c r="K243">
        <v>0</v>
      </c>
      <c r="L243">
        <v>0</v>
      </c>
      <c r="M243">
        <v>0</v>
      </c>
      <c r="N243">
        <v>0</v>
      </c>
      <c r="O243">
        <v>0</v>
      </c>
      <c r="P243">
        <v>0</v>
      </c>
      <c r="Q243">
        <v>0</v>
      </c>
      <c r="R243">
        <v>0</v>
      </c>
      <c r="S243">
        <v>0</v>
      </c>
      <c r="T243">
        <v>0</v>
      </c>
      <c r="U243">
        <v>0</v>
      </c>
      <c r="V243">
        <v>0</v>
      </c>
      <c r="W243">
        <v>0</v>
      </c>
      <c r="X243">
        <v>0</v>
      </c>
      <c r="Y243">
        <v>0</v>
      </c>
      <c r="Z243">
        <v>0</v>
      </c>
      <c r="AA243">
        <v>0</v>
      </c>
      <c r="AB243">
        <v>0</v>
      </c>
      <c r="AC243">
        <v>0</v>
      </c>
      <c r="AD243">
        <v>0</v>
      </c>
      <c r="AE243">
        <v>0</v>
      </c>
      <c r="AF243">
        <v>0</v>
      </c>
      <c r="AG243">
        <v>0</v>
      </c>
      <c r="AH243">
        <f t="shared" si="11"/>
        <v>0</v>
      </c>
      <c r="AI243">
        <f t="shared" si="12"/>
        <v>31</v>
      </c>
      <c r="AJ243">
        <f t="shared" si="13"/>
        <v>0</v>
      </c>
    </row>
    <row r="244" spans="3:36" s="108" customFormat="1" ht="15">
      <c r="C244" s="108">
        <f>SUM(C164:C243)</f>
        <v>3</v>
      </c>
      <c r="D244" s="108">
        <f aca="true" t="shared" si="14" ref="D244:AG244">SUM(D164:D243)</f>
        <v>0</v>
      </c>
      <c r="E244" s="108">
        <f t="shared" si="14"/>
        <v>7</v>
      </c>
      <c r="F244" s="108">
        <f t="shared" si="14"/>
        <v>10</v>
      </c>
      <c r="G244" s="108">
        <f t="shared" si="14"/>
        <v>13</v>
      </c>
      <c r="H244" s="108">
        <f t="shared" si="14"/>
        <v>13</v>
      </c>
      <c r="I244" s="108">
        <f t="shared" si="14"/>
        <v>21</v>
      </c>
      <c r="J244" s="108">
        <f t="shared" si="14"/>
        <v>0</v>
      </c>
      <c r="K244" s="108">
        <f t="shared" si="14"/>
        <v>29</v>
      </c>
      <c r="L244" s="108">
        <f t="shared" si="14"/>
        <v>0</v>
      </c>
      <c r="M244" s="108">
        <f t="shared" si="14"/>
        <v>19</v>
      </c>
      <c r="N244" s="108">
        <f t="shared" si="14"/>
        <v>7</v>
      </c>
      <c r="O244" s="108">
        <f t="shared" si="14"/>
        <v>11</v>
      </c>
      <c r="P244" s="108">
        <f t="shared" si="14"/>
        <v>19</v>
      </c>
      <c r="Q244" s="108">
        <f t="shared" si="14"/>
        <v>0</v>
      </c>
      <c r="R244" s="108">
        <f t="shared" si="14"/>
        <v>0</v>
      </c>
      <c r="S244" s="108">
        <f t="shared" si="14"/>
        <v>0</v>
      </c>
      <c r="T244" s="108">
        <f t="shared" si="14"/>
        <v>0</v>
      </c>
      <c r="U244" s="108">
        <f t="shared" si="14"/>
        <v>0</v>
      </c>
      <c r="V244" s="108">
        <f t="shared" si="14"/>
        <v>0</v>
      </c>
      <c r="W244" s="108">
        <f t="shared" si="14"/>
        <v>2</v>
      </c>
      <c r="X244" s="108">
        <f t="shared" si="14"/>
        <v>16</v>
      </c>
      <c r="Y244" s="108">
        <f t="shared" si="14"/>
        <v>0</v>
      </c>
      <c r="Z244" s="108">
        <f t="shared" si="14"/>
        <v>0</v>
      </c>
      <c r="AA244" s="108">
        <f t="shared" si="14"/>
        <v>0</v>
      </c>
      <c r="AB244" s="108">
        <f t="shared" si="14"/>
        <v>4</v>
      </c>
      <c r="AC244" s="108">
        <f t="shared" si="14"/>
        <v>5</v>
      </c>
      <c r="AD244" s="108">
        <f t="shared" si="14"/>
        <v>0</v>
      </c>
      <c r="AE244" s="108">
        <f t="shared" si="14"/>
        <v>0</v>
      </c>
      <c r="AF244" s="108">
        <f t="shared" si="14"/>
        <v>12</v>
      </c>
      <c r="AG244" s="108">
        <f t="shared" si="14"/>
        <v>9</v>
      </c>
      <c r="AH244" s="108">
        <f t="shared" si="11"/>
        <v>200</v>
      </c>
      <c r="AI244" s="108">
        <f t="shared" si="12"/>
        <v>14</v>
      </c>
      <c r="AJ244" s="108">
        <f t="shared" si="13"/>
        <v>17</v>
      </c>
    </row>
    <row r="245" spans="1:36" ht="15">
      <c r="A245" s="177">
        <v>4</v>
      </c>
      <c r="B245">
        <v>1</v>
      </c>
      <c r="C245">
        <v>0</v>
      </c>
      <c r="D245">
        <v>0</v>
      </c>
      <c r="E245">
        <v>0</v>
      </c>
      <c r="F245">
        <v>0</v>
      </c>
      <c r="G245">
        <v>0</v>
      </c>
      <c r="H245">
        <v>0</v>
      </c>
      <c r="I245">
        <v>0</v>
      </c>
      <c r="J245">
        <v>0</v>
      </c>
      <c r="K245">
        <v>0</v>
      </c>
      <c r="L245">
        <v>0</v>
      </c>
      <c r="M245">
        <v>0</v>
      </c>
      <c r="N245">
        <v>0</v>
      </c>
      <c r="O245">
        <v>1</v>
      </c>
      <c r="P245">
        <v>0</v>
      </c>
      <c r="Q245">
        <v>0</v>
      </c>
      <c r="R245">
        <v>0</v>
      </c>
      <c r="S245">
        <v>0</v>
      </c>
      <c r="T245">
        <v>0</v>
      </c>
      <c r="U245">
        <v>0</v>
      </c>
      <c r="V245">
        <v>0</v>
      </c>
      <c r="W245">
        <v>0</v>
      </c>
      <c r="X245">
        <v>0</v>
      </c>
      <c r="Y245">
        <v>0</v>
      </c>
      <c r="Z245">
        <v>0</v>
      </c>
      <c r="AA245">
        <v>0</v>
      </c>
      <c r="AB245">
        <v>0</v>
      </c>
      <c r="AC245">
        <v>0</v>
      </c>
      <c r="AD245">
        <v>0</v>
      </c>
      <c r="AE245">
        <v>0</v>
      </c>
      <c r="AF245">
        <v>0</v>
      </c>
      <c r="AG245">
        <v>0</v>
      </c>
      <c r="AH245">
        <f t="shared" si="11"/>
        <v>1</v>
      </c>
      <c r="AI245">
        <f t="shared" si="12"/>
        <v>30</v>
      </c>
      <c r="AJ245">
        <f t="shared" si="13"/>
        <v>1</v>
      </c>
    </row>
    <row r="246" spans="1:36" ht="15">
      <c r="A246" s="177"/>
      <c r="B246">
        <v>2</v>
      </c>
      <c r="C246">
        <v>0</v>
      </c>
      <c r="D246">
        <v>0</v>
      </c>
      <c r="E246">
        <v>0</v>
      </c>
      <c r="F246">
        <v>0</v>
      </c>
      <c r="G246">
        <v>0</v>
      </c>
      <c r="H246">
        <v>0</v>
      </c>
      <c r="I246">
        <v>0</v>
      </c>
      <c r="J246">
        <v>0</v>
      </c>
      <c r="K246">
        <v>0</v>
      </c>
      <c r="L246">
        <v>0</v>
      </c>
      <c r="M246">
        <v>0</v>
      </c>
      <c r="N246">
        <v>0</v>
      </c>
      <c r="O246">
        <v>0</v>
      </c>
      <c r="P246">
        <v>0</v>
      </c>
      <c r="Q246">
        <v>0</v>
      </c>
      <c r="R246">
        <v>0</v>
      </c>
      <c r="S246">
        <v>0</v>
      </c>
      <c r="T246">
        <v>0</v>
      </c>
      <c r="U246">
        <v>0</v>
      </c>
      <c r="V246">
        <v>0</v>
      </c>
      <c r="W246">
        <v>0</v>
      </c>
      <c r="X246">
        <v>0</v>
      </c>
      <c r="Y246">
        <v>0</v>
      </c>
      <c r="Z246">
        <v>0</v>
      </c>
      <c r="AA246">
        <v>0</v>
      </c>
      <c r="AB246">
        <v>0</v>
      </c>
      <c r="AC246">
        <v>0</v>
      </c>
      <c r="AD246">
        <v>0</v>
      </c>
      <c r="AE246">
        <v>0</v>
      </c>
      <c r="AF246">
        <v>0</v>
      </c>
      <c r="AG246">
        <v>0</v>
      </c>
      <c r="AH246">
        <f t="shared" si="11"/>
        <v>0</v>
      </c>
      <c r="AI246">
        <f t="shared" si="12"/>
        <v>31</v>
      </c>
      <c r="AJ246">
        <f t="shared" si="13"/>
        <v>0</v>
      </c>
    </row>
    <row r="247" spans="1:36" ht="15">
      <c r="A247" s="177"/>
      <c r="B247">
        <v>3</v>
      </c>
      <c r="C247">
        <v>0</v>
      </c>
      <c r="D247">
        <v>0</v>
      </c>
      <c r="E247">
        <v>0</v>
      </c>
      <c r="F247">
        <v>0</v>
      </c>
      <c r="G247">
        <v>0</v>
      </c>
      <c r="H247">
        <v>0</v>
      </c>
      <c r="I247">
        <v>0</v>
      </c>
      <c r="J247">
        <v>0</v>
      </c>
      <c r="K247">
        <v>0</v>
      </c>
      <c r="L247">
        <v>0</v>
      </c>
      <c r="M247">
        <v>0</v>
      </c>
      <c r="N247">
        <v>0</v>
      </c>
      <c r="O247">
        <v>0</v>
      </c>
      <c r="P247">
        <v>0</v>
      </c>
      <c r="Q247">
        <v>0</v>
      </c>
      <c r="R247">
        <v>0</v>
      </c>
      <c r="S247">
        <v>0</v>
      </c>
      <c r="T247">
        <v>0</v>
      </c>
      <c r="U247">
        <v>0</v>
      </c>
      <c r="V247">
        <v>0</v>
      </c>
      <c r="W247">
        <v>0</v>
      </c>
      <c r="X247">
        <v>0</v>
      </c>
      <c r="Y247">
        <v>0</v>
      </c>
      <c r="Z247">
        <v>0</v>
      </c>
      <c r="AA247">
        <v>0</v>
      </c>
      <c r="AB247">
        <v>0</v>
      </c>
      <c r="AC247">
        <v>0</v>
      </c>
      <c r="AD247">
        <v>0</v>
      </c>
      <c r="AE247">
        <v>0</v>
      </c>
      <c r="AF247">
        <v>0</v>
      </c>
      <c r="AG247">
        <v>0</v>
      </c>
      <c r="AH247">
        <f t="shared" si="11"/>
        <v>0</v>
      </c>
      <c r="AI247">
        <f t="shared" si="12"/>
        <v>31</v>
      </c>
      <c r="AJ247">
        <f t="shared" si="13"/>
        <v>0</v>
      </c>
    </row>
    <row r="248" spans="1:36" ht="15">
      <c r="A248" s="177"/>
      <c r="B248">
        <v>4</v>
      </c>
      <c r="C248">
        <v>0</v>
      </c>
      <c r="D248">
        <v>0</v>
      </c>
      <c r="E248">
        <v>0</v>
      </c>
      <c r="F248">
        <v>0</v>
      </c>
      <c r="G248">
        <v>0</v>
      </c>
      <c r="H248">
        <v>0</v>
      </c>
      <c r="I248">
        <v>0</v>
      </c>
      <c r="J248">
        <v>0</v>
      </c>
      <c r="K248">
        <v>0</v>
      </c>
      <c r="L248">
        <v>0</v>
      </c>
      <c r="M248">
        <v>0</v>
      </c>
      <c r="N248">
        <v>0</v>
      </c>
      <c r="O248">
        <v>0</v>
      </c>
      <c r="P248">
        <v>0</v>
      </c>
      <c r="Q248">
        <v>0</v>
      </c>
      <c r="R248">
        <v>0</v>
      </c>
      <c r="S248">
        <v>0</v>
      </c>
      <c r="T248">
        <v>0</v>
      </c>
      <c r="U248">
        <v>0</v>
      </c>
      <c r="V248">
        <v>0</v>
      </c>
      <c r="W248">
        <v>0</v>
      </c>
      <c r="X248">
        <v>0</v>
      </c>
      <c r="Y248">
        <v>0</v>
      </c>
      <c r="Z248">
        <v>0</v>
      </c>
      <c r="AA248">
        <v>0</v>
      </c>
      <c r="AB248">
        <v>0</v>
      </c>
      <c r="AC248">
        <v>0</v>
      </c>
      <c r="AD248">
        <v>0</v>
      </c>
      <c r="AE248">
        <v>0</v>
      </c>
      <c r="AF248">
        <v>0</v>
      </c>
      <c r="AG248">
        <v>0</v>
      </c>
      <c r="AH248">
        <f t="shared" si="11"/>
        <v>0</v>
      </c>
      <c r="AI248">
        <f t="shared" si="12"/>
        <v>31</v>
      </c>
      <c r="AJ248">
        <f t="shared" si="13"/>
        <v>0</v>
      </c>
    </row>
    <row r="249" spans="1:36" ht="15">
      <c r="A249" s="177"/>
      <c r="B249">
        <v>5</v>
      </c>
      <c r="C249">
        <v>0</v>
      </c>
      <c r="D249">
        <v>0</v>
      </c>
      <c r="E249">
        <v>0</v>
      </c>
      <c r="F249">
        <v>0</v>
      </c>
      <c r="G249">
        <v>0</v>
      </c>
      <c r="H249">
        <v>0</v>
      </c>
      <c r="I249">
        <v>0</v>
      </c>
      <c r="J249">
        <v>0</v>
      </c>
      <c r="K249">
        <v>0</v>
      </c>
      <c r="L249">
        <v>0</v>
      </c>
      <c r="M249">
        <v>0</v>
      </c>
      <c r="N249">
        <v>0</v>
      </c>
      <c r="O249">
        <v>0</v>
      </c>
      <c r="P249">
        <v>0</v>
      </c>
      <c r="Q249">
        <v>0</v>
      </c>
      <c r="R249">
        <v>0</v>
      </c>
      <c r="S249">
        <v>0</v>
      </c>
      <c r="T249">
        <v>0</v>
      </c>
      <c r="U249">
        <v>0</v>
      </c>
      <c r="V249">
        <v>0</v>
      </c>
      <c r="W249">
        <v>0</v>
      </c>
      <c r="X249">
        <v>0</v>
      </c>
      <c r="Y249">
        <v>0</v>
      </c>
      <c r="Z249">
        <v>0</v>
      </c>
      <c r="AA249">
        <v>0</v>
      </c>
      <c r="AB249">
        <v>0</v>
      </c>
      <c r="AC249">
        <v>0</v>
      </c>
      <c r="AD249">
        <v>0</v>
      </c>
      <c r="AE249">
        <v>0</v>
      </c>
      <c r="AF249">
        <v>0</v>
      </c>
      <c r="AG249">
        <v>0</v>
      </c>
      <c r="AH249">
        <f t="shared" si="11"/>
        <v>0</v>
      </c>
      <c r="AI249">
        <f t="shared" si="12"/>
        <v>31</v>
      </c>
      <c r="AJ249">
        <f t="shared" si="13"/>
        <v>0</v>
      </c>
    </row>
    <row r="250" spans="1:36" ht="15">
      <c r="A250" s="177"/>
      <c r="B250">
        <v>6</v>
      </c>
      <c r="C250">
        <v>0</v>
      </c>
      <c r="D250">
        <v>0</v>
      </c>
      <c r="E250">
        <v>0</v>
      </c>
      <c r="F250">
        <v>0</v>
      </c>
      <c r="G250">
        <v>0</v>
      </c>
      <c r="H250">
        <v>0</v>
      </c>
      <c r="I250">
        <v>0</v>
      </c>
      <c r="J250">
        <v>0</v>
      </c>
      <c r="K250">
        <v>0</v>
      </c>
      <c r="L250">
        <v>0</v>
      </c>
      <c r="M250">
        <v>0</v>
      </c>
      <c r="N250">
        <v>0</v>
      </c>
      <c r="O250">
        <v>0</v>
      </c>
      <c r="P250">
        <v>0</v>
      </c>
      <c r="Q250">
        <v>0</v>
      </c>
      <c r="R250">
        <v>0</v>
      </c>
      <c r="S250">
        <v>0</v>
      </c>
      <c r="T250">
        <v>0</v>
      </c>
      <c r="U250">
        <v>0</v>
      </c>
      <c r="V250">
        <v>0</v>
      </c>
      <c r="W250">
        <v>0</v>
      </c>
      <c r="X250">
        <v>0</v>
      </c>
      <c r="Y250">
        <v>0</v>
      </c>
      <c r="Z250">
        <v>0</v>
      </c>
      <c r="AA250">
        <v>0</v>
      </c>
      <c r="AB250">
        <v>0</v>
      </c>
      <c r="AC250">
        <v>0</v>
      </c>
      <c r="AD250">
        <v>0</v>
      </c>
      <c r="AE250">
        <v>0</v>
      </c>
      <c r="AF250">
        <v>0</v>
      </c>
      <c r="AG250">
        <v>0</v>
      </c>
      <c r="AH250">
        <f t="shared" si="11"/>
        <v>0</v>
      </c>
      <c r="AI250">
        <f t="shared" si="12"/>
        <v>31</v>
      </c>
      <c r="AJ250">
        <f t="shared" si="13"/>
        <v>0</v>
      </c>
    </row>
    <row r="251" spans="1:36" ht="15">
      <c r="A251" s="177"/>
      <c r="B251">
        <v>7</v>
      </c>
      <c r="C251">
        <v>0</v>
      </c>
      <c r="D251">
        <v>0</v>
      </c>
      <c r="E251">
        <v>0</v>
      </c>
      <c r="F251">
        <v>0</v>
      </c>
      <c r="G251">
        <v>0</v>
      </c>
      <c r="H251">
        <v>0</v>
      </c>
      <c r="I251">
        <v>0</v>
      </c>
      <c r="J251">
        <v>0</v>
      </c>
      <c r="K251">
        <v>0</v>
      </c>
      <c r="L251">
        <v>0</v>
      </c>
      <c r="M251">
        <v>0</v>
      </c>
      <c r="N251">
        <v>0</v>
      </c>
      <c r="O251">
        <v>0</v>
      </c>
      <c r="P251">
        <v>0</v>
      </c>
      <c r="Q251">
        <v>0</v>
      </c>
      <c r="R251">
        <v>0</v>
      </c>
      <c r="S251">
        <v>0</v>
      </c>
      <c r="T251">
        <v>0</v>
      </c>
      <c r="U251">
        <v>0</v>
      </c>
      <c r="V251">
        <v>0</v>
      </c>
      <c r="W251">
        <v>0</v>
      </c>
      <c r="X251">
        <v>0</v>
      </c>
      <c r="Y251">
        <v>0</v>
      </c>
      <c r="Z251">
        <v>0</v>
      </c>
      <c r="AA251">
        <v>0</v>
      </c>
      <c r="AB251">
        <v>0</v>
      </c>
      <c r="AC251">
        <v>0</v>
      </c>
      <c r="AD251">
        <v>0</v>
      </c>
      <c r="AE251">
        <v>0</v>
      </c>
      <c r="AF251">
        <v>0</v>
      </c>
      <c r="AG251">
        <v>0</v>
      </c>
      <c r="AH251">
        <f t="shared" si="11"/>
        <v>0</v>
      </c>
      <c r="AI251">
        <f t="shared" si="12"/>
        <v>31</v>
      </c>
      <c r="AJ251">
        <f t="shared" si="13"/>
        <v>0</v>
      </c>
    </row>
    <row r="252" spans="1:36" ht="15">
      <c r="A252" s="177"/>
      <c r="B252">
        <v>8</v>
      </c>
      <c r="C252">
        <v>0</v>
      </c>
      <c r="D252">
        <v>0</v>
      </c>
      <c r="E252">
        <v>0</v>
      </c>
      <c r="F252">
        <v>0</v>
      </c>
      <c r="G252">
        <v>0</v>
      </c>
      <c r="H252">
        <v>0</v>
      </c>
      <c r="I252">
        <v>0</v>
      </c>
      <c r="J252">
        <v>0</v>
      </c>
      <c r="K252">
        <v>0</v>
      </c>
      <c r="L252">
        <v>0</v>
      </c>
      <c r="M252">
        <v>0</v>
      </c>
      <c r="N252">
        <v>0</v>
      </c>
      <c r="O252">
        <v>0</v>
      </c>
      <c r="P252">
        <v>0</v>
      </c>
      <c r="Q252">
        <v>0</v>
      </c>
      <c r="R252">
        <v>0</v>
      </c>
      <c r="S252">
        <v>0</v>
      </c>
      <c r="T252">
        <v>0</v>
      </c>
      <c r="U252">
        <v>0</v>
      </c>
      <c r="V252">
        <v>0</v>
      </c>
      <c r="W252">
        <v>0</v>
      </c>
      <c r="X252">
        <v>0</v>
      </c>
      <c r="Y252">
        <v>0</v>
      </c>
      <c r="Z252">
        <v>0</v>
      </c>
      <c r="AA252">
        <v>0</v>
      </c>
      <c r="AB252">
        <v>0</v>
      </c>
      <c r="AC252">
        <v>0</v>
      </c>
      <c r="AD252">
        <v>0</v>
      </c>
      <c r="AE252">
        <v>0</v>
      </c>
      <c r="AF252">
        <v>0</v>
      </c>
      <c r="AG252">
        <v>0</v>
      </c>
      <c r="AH252">
        <f t="shared" si="11"/>
        <v>0</v>
      </c>
      <c r="AI252">
        <f t="shared" si="12"/>
        <v>31</v>
      </c>
      <c r="AJ252">
        <f t="shared" si="13"/>
        <v>0</v>
      </c>
    </row>
    <row r="253" spans="1:36" ht="15">
      <c r="A253" s="177"/>
      <c r="B253">
        <v>9</v>
      </c>
      <c r="C253">
        <v>0</v>
      </c>
      <c r="D253">
        <v>0</v>
      </c>
      <c r="E253">
        <v>0</v>
      </c>
      <c r="F253">
        <v>0</v>
      </c>
      <c r="G253">
        <v>0</v>
      </c>
      <c r="H253">
        <v>0</v>
      </c>
      <c r="I253">
        <v>0</v>
      </c>
      <c r="J253">
        <v>0</v>
      </c>
      <c r="K253">
        <v>0</v>
      </c>
      <c r="L253">
        <v>0</v>
      </c>
      <c r="M253">
        <v>0</v>
      </c>
      <c r="N253">
        <v>0</v>
      </c>
      <c r="O253">
        <v>0</v>
      </c>
      <c r="P253">
        <v>0</v>
      </c>
      <c r="Q253">
        <v>0</v>
      </c>
      <c r="R253">
        <v>0</v>
      </c>
      <c r="S253">
        <v>0</v>
      </c>
      <c r="T253">
        <v>0</v>
      </c>
      <c r="U253">
        <v>0</v>
      </c>
      <c r="V253">
        <v>0</v>
      </c>
      <c r="W253">
        <v>0</v>
      </c>
      <c r="X253">
        <v>0</v>
      </c>
      <c r="Y253">
        <v>0</v>
      </c>
      <c r="Z253">
        <v>0</v>
      </c>
      <c r="AA253">
        <v>0</v>
      </c>
      <c r="AB253">
        <v>0</v>
      </c>
      <c r="AC253">
        <v>0</v>
      </c>
      <c r="AD253">
        <v>0</v>
      </c>
      <c r="AE253">
        <v>0</v>
      </c>
      <c r="AF253">
        <v>0</v>
      </c>
      <c r="AG253">
        <v>0</v>
      </c>
      <c r="AH253">
        <f t="shared" si="11"/>
        <v>0</v>
      </c>
      <c r="AI253">
        <f t="shared" si="12"/>
        <v>31</v>
      </c>
      <c r="AJ253">
        <f t="shared" si="13"/>
        <v>0</v>
      </c>
    </row>
    <row r="254" spans="1:36" ht="15">
      <c r="A254" s="177"/>
      <c r="B254">
        <v>10</v>
      </c>
      <c r="C254">
        <v>0</v>
      </c>
      <c r="D254">
        <v>0</v>
      </c>
      <c r="E254">
        <v>0</v>
      </c>
      <c r="F254">
        <v>0</v>
      </c>
      <c r="G254">
        <v>0</v>
      </c>
      <c r="H254">
        <v>0</v>
      </c>
      <c r="I254">
        <v>0</v>
      </c>
      <c r="J254">
        <v>0</v>
      </c>
      <c r="K254">
        <v>0</v>
      </c>
      <c r="L254">
        <v>0</v>
      </c>
      <c r="M254">
        <v>0</v>
      </c>
      <c r="N254">
        <v>0</v>
      </c>
      <c r="O254">
        <v>0</v>
      </c>
      <c r="P254">
        <v>0</v>
      </c>
      <c r="Q254">
        <v>0</v>
      </c>
      <c r="R254">
        <v>0</v>
      </c>
      <c r="S254">
        <v>0</v>
      </c>
      <c r="T254">
        <v>0</v>
      </c>
      <c r="U254">
        <v>0</v>
      </c>
      <c r="V254">
        <v>0</v>
      </c>
      <c r="W254">
        <v>0</v>
      </c>
      <c r="X254">
        <v>0</v>
      </c>
      <c r="Y254">
        <v>0</v>
      </c>
      <c r="Z254">
        <v>0</v>
      </c>
      <c r="AA254">
        <v>0</v>
      </c>
      <c r="AB254">
        <v>0</v>
      </c>
      <c r="AC254">
        <v>0</v>
      </c>
      <c r="AD254">
        <v>0</v>
      </c>
      <c r="AE254">
        <v>0</v>
      </c>
      <c r="AF254">
        <v>0</v>
      </c>
      <c r="AG254">
        <v>0</v>
      </c>
      <c r="AH254">
        <f t="shared" si="11"/>
        <v>0</v>
      </c>
      <c r="AI254">
        <f t="shared" si="12"/>
        <v>31</v>
      </c>
      <c r="AJ254">
        <f t="shared" si="13"/>
        <v>0</v>
      </c>
    </row>
    <row r="255" spans="1:36" ht="15">
      <c r="A255" s="177"/>
      <c r="B255">
        <v>11</v>
      </c>
      <c r="C255">
        <v>0</v>
      </c>
      <c r="D255">
        <v>0</v>
      </c>
      <c r="E255">
        <v>0</v>
      </c>
      <c r="F255">
        <v>0</v>
      </c>
      <c r="G255">
        <v>0</v>
      </c>
      <c r="H255">
        <v>0</v>
      </c>
      <c r="I255">
        <v>0</v>
      </c>
      <c r="J255">
        <v>0</v>
      </c>
      <c r="K255">
        <v>0</v>
      </c>
      <c r="L255">
        <v>0</v>
      </c>
      <c r="M255">
        <v>0</v>
      </c>
      <c r="N255">
        <v>0</v>
      </c>
      <c r="O255">
        <v>0</v>
      </c>
      <c r="P255">
        <v>0</v>
      </c>
      <c r="Q255">
        <v>0</v>
      </c>
      <c r="R255">
        <v>0</v>
      </c>
      <c r="S255">
        <v>0</v>
      </c>
      <c r="T255">
        <v>0</v>
      </c>
      <c r="U255">
        <v>0</v>
      </c>
      <c r="V255">
        <v>0</v>
      </c>
      <c r="W255">
        <v>0</v>
      </c>
      <c r="X255">
        <v>0</v>
      </c>
      <c r="Y255">
        <v>0</v>
      </c>
      <c r="Z255">
        <v>0</v>
      </c>
      <c r="AA255">
        <v>0</v>
      </c>
      <c r="AB255">
        <v>0</v>
      </c>
      <c r="AC255">
        <v>0</v>
      </c>
      <c r="AD255">
        <v>0</v>
      </c>
      <c r="AE255">
        <v>0</v>
      </c>
      <c r="AF255">
        <v>0</v>
      </c>
      <c r="AG255">
        <v>0</v>
      </c>
      <c r="AH255">
        <f t="shared" si="11"/>
        <v>0</v>
      </c>
      <c r="AI255">
        <f t="shared" si="12"/>
        <v>31</v>
      </c>
      <c r="AJ255">
        <f t="shared" si="13"/>
        <v>0</v>
      </c>
    </row>
    <row r="256" spans="1:36" ht="15">
      <c r="A256" s="177"/>
      <c r="B256">
        <v>12</v>
      </c>
      <c r="C256">
        <v>0</v>
      </c>
      <c r="D256">
        <v>0</v>
      </c>
      <c r="E256">
        <v>0</v>
      </c>
      <c r="F256">
        <v>0</v>
      </c>
      <c r="G256">
        <v>0</v>
      </c>
      <c r="H256">
        <v>0</v>
      </c>
      <c r="I256">
        <v>0</v>
      </c>
      <c r="J256">
        <v>0</v>
      </c>
      <c r="K256">
        <v>0</v>
      </c>
      <c r="L256">
        <v>0</v>
      </c>
      <c r="M256">
        <v>0</v>
      </c>
      <c r="N256">
        <v>0</v>
      </c>
      <c r="O256">
        <v>0</v>
      </c>
      <c r="P256">
        <v>0</v>
      </c>
      <c r="Q256">
        <v>0</v>
      </c>
      <c r="R256">
        <v>0</v>
      </c>
      <c r="S256">
        <v>0</v>
      </c>
      <c r="T256">
        <v>0</v>
      </c>
      <c r="U256">
        <v>0</v>
      </c>
      <c r="V256">
        <v>0</v>
      </c>
      <c r="W256">
        <v>0</v>
      </c>
      <c r="X256">
        <v>0</v>
      </c>
      <c r="Y256">
        <v>0</v>
      </c>
      <c r="Z256">
        <v>0</v>
      </c>
      <c r="AA256">
        <v>0</v>
      </c>
      <c r="AB256">
        <v>0</v>
      </c>
      <c r="AC256">
        <v>0</v>
      </c>
      <c r="AD256">
        <v>0</v>
      </c>
      <c r="AE256">
        <v>0</v>
      </c>
      <c r="AF256">
        <v>0</v>
      </c>
      <c r="AG256">
        <v>0</v>
      </c>
      <c r="AH256">
        <f t="shared" si="11"/>
        <v>0</v>
      </c>
      <c r="AI256">
        <f t="shared" si="12"/>
        <v>31</v>
      </c>
      <c r="AJ256">
        <f t="shared" si="13"/>
        <v>0</v>
      </c>
    </row>
    <row r="257" spans="1:36" ht="15">
      <c r="A257" s="177"/>
      <c r="B257">
        <v>13</v>
      </c>
      <c r="C257">
        <v>0</v>
      </c>
      <c r="D257">
        <v>0</v>
      </c>
      <c r="E257">
        <v>0</v>
      </c>
      <c r="F257">
        <v>0</v>
      </c>
      <c r="G257">
        <v>0</v>
      </c>
      <c r="H257">
        <v>0</v>
      </c>
      <c r="I257">
        <v>0</v>
      </c>
      <c r="J257">
        <v>0</v>
      </c>
      <c r="K257">
        <v>0</v>
      </c>
      <c r="L257">
        <v>0</v>
      </c>
      <c r="M257">
        <v>2</v>
      </c>
      <c r="N257">
        <v>0</v>
      </c>
      <c r="O257">
        <v>0</v>
      </c>
      <c r="P257">
        <v>0</v>
      </c>
      <c r="Q257">
        <v>0</v>
      </c>
      <c r="R257">
        <v>0</v>
      </c>
      <c r="S257">
        <v>0</v>
      </c>
      <c r="T257">
        <v>0</v>
      </c>
      <c r="U257">
        <v>0</v>
      </c>
      <c r="V257">
        <v>0</v>
      </c>
      <c r="W257">
        <v>0</v>
      </c>
      <c r="X257">
        <v>0</v>
      </c>
      <c r="Y257">
        <v>0</v>
      </c>
      <c r="Z257">
        <v>0</v>
      </c>
      <c r="AA257">
        <v>0</v>
      </c>
      <c r="AB257">
        <v>0</v>
      </c>
      <c r="AC257">
        <v>0</v>
      </c>
      <c r="AD257">
        <v>0</v>
      </c>
      <c r="AE257">
        <v>0</v>
      </c>
      <c r="AF257">
        <v>0</v>
      </c>
      <c r="AG257">
        <v>0</v>
      </c>
      <c r="AH257">
        <f t="shared" si="11"/>
        <v>2</v>
      </c>
      <c r="AI257">
        <f t="shared" si="12"/>
        <v>30</v>
      </c>
      <c r="AJ257">
        <f t="shared" si="13"/>
        <v>1</v>
      </c>
    </row>
    <row r="258" spans="1:36" ht="15">
      <c r="A258" s="177"/>
      <c r="B258">
        <v>14</v>
      </c>
      <c r="C258">
        <v>0</v>
      </c>
      <c r="D258">
        <v>0</v>
      </c>
      <c r="E258">
        <v>0</v>
      </c>
      <c r="F258">
        <v>0</v>
      </c>
      <c r="G258">
        <v>0</v>
      </c>
      <c r="H258">
        <v>0</v>
      </c>
      <c r="I258">
        <v>0</v>
      </c>
      <c r="J258">
        <v>0</v>
      </c>
      <c r="K258">
        <v>0</v>
      </c>
      <c r="L258">
        <v>0</v>
      </c>
      <c r="M258">
        <v>0</v>
      </c>
      <c r="N258">
        <v>0</v>
      </c>
      <c r="O258">
        <v>0</v>
      </c>
      <c r="P258">
        <v>0</v>
      </c>
      <c r="Q258">
        <v>0</v>
      </c>
      <c r="R258">
        <v>0</v>
      </c>
      <c r="S258">
        <v>0</v>
      </c>
      <c r="T258">
        <v>0</v>
      </c>
      <c r="U258">
        <v>0</v>
      </c>
      <c r="V258">
        <v>0</v>
      </c>
      <c r="W258">
        <v>0</v>
      </c>
      <c r="X258">
        <v>0</v>
      </c>
      <c r="Y258">
        <v>0</v>
      </c>
      <c r="Z258">
        <v>0</v>
      </c>
      <c r="AA258">
        <v>0</v>
      </c>
      <c r="AB258">
        <v>0</v>
      </c>
      <c r="AC258">
        <v>0</v>
      </c>
      <c r="AD258">
        <v>0</v>
      </c>
      <c r="AE258">
        <v>0</v>
      </c>
      <c r="AF258">
        <v>0</v>
      </c>
      <c r="AG258">
        <v>0</v>
      </c>
      <c r="AH258">
        <f t="shared" si="11"/>
        <v>0</v>
      </c>
      <c r="AI258">
        <f t="shared" si="12"/>
        <v>31</v>
      </c>
      <c r="AJ258">
        <f t="shared" si="13"/>
        <v>0</v>
      </c>
    </row>
    <row r="259" spans="1:36" ht="15">
      <c r="A259" s="177"/>
      <c r="B259">
        <v>15</v>
      </c>
      <c r="C259">
        <v>0</v>
      </c>
      <c r="D259">
        <v>0</v>
      </c>
      <c r="E259">
        <v>0</v>
      </c>
      <c r="F259">
        <v>0</v>
      </c>
      <c r="G259">
        <v>0</v>
      </c>
      <c r="H259">
        <v>0</v>
      </c>
      <c r="I259">
        <v>0</v>
      </c>
      <c r="J259">
        <v>0</v>
      </c>
      <c r="K259">
        <v>0</v>
      </c>
      <c r="L259">
        <v>0</v>
      </c>
      <c r="M259">
        <v>0</v>
      </c>
      <c r="N259">
        <v>0</v>
      </c>
      <c r="O259">
        <v>0</v>
      </c>
      <c r="P259">
        <v>0</v>
      </c>
      <c r="Q259">
        <v>0</v>
      </c>
      <c r="R259">
        <v>0</v>
      </c>
      <c r="S259">
        <v>0</v>
      </c>
      <c r="T259">
        <v>0</v>
      </c>
      <c r="U259">
        <v>0</v>
      </c>
      <c r="V259">
        <v>0</v>
      </c>
      <c r="W259">
        <v>0</v>
      </c>
      <c r="X259">
        <v>0</v>
      </c>
      <c r="Y259">
        <v>0</v>
      </c>
      <c r="Z259">
        <v>0</v>
      </c>
      <c r="AA259">
        <v>0</v>
      </c>
      <c r="AB259">
        <v>0</v>
      </c>
      <c r="AC259">
        <v>0</v>
      </c>
      <c r="AD259">
        <v>0</v>
      </c>
      <c r="AE259">
        <v>0</v>
      </c>
      <c r="AF259">
        <v>0</v>
      </c>
      <c r="AG259">
        <v>0</v>
      </c>
      <c r="AH259">
        <f aca="true" t="shared" si="15" ref="AH259:AH322">SUM(C259:AG259)</f>
        <v>0</v>
      </c>
      <c r="AI259">
        <f aca="true" t="shared" si="16" ref="AI259:AI322">COUNTIF(C259:AG259,0)</f>
        <v>31</v>
      </c>
      <c r="AJ259">
        <f aca="true" t="shared" si="17" ref="AJ259:AJ322">31-AI259</f>
        <v>0</v>
      </c>
    </row>
    <row r="260" spans="1:36" ht="15">
      <c r="A260" s="177"/>
      <c r="B260">
        <v>16</v>
      </c>
      <c r="C260">
        <v>0</v>
      </c>
      <c r="D260">
        <v>0</v>
      </c>
      <c r="E260">
        <v>0</v>
      </c>
      <c r="F260">
        <v>0</v>
      </c>
      <c r="G260">
        <v>0</v>
      </c>
      <c r="H260">
        <v>0</v>
      </c>
      <c r="I260">
        <v>0</v>
      </c>
      <c r="J260">
        <v>0</v>
      </c>
      <c r="K260">
        <v>0</v>
      </c>
      <c r="L260">
        <v>0</v>
      </c>
      <c r="M260">
        <v>0</v>
      </c>
      <c r="N260">
        <v>0</v>
      </c>
      <c r="O260">
        <v>0</v>
      </c>
      <c r="P260">
        <v>0</v>
      </c>
      <c r="Q260">
        <v>0</v>
      </c>
      <c r="R260">
        <v>0</v>
      </c>
      <c r="S260">
        <v>0</v>
      </c>
      <c r="T260">
        <v>0</v>
      </c>
      <c r="U260">
        <v>0</v>
      </c>
      <c r="V260">
        <v>0</v>
      </c>
      <c r="W260">
        <v>0</v>
      </c>
      <c r="X260">
        <v>0</v>
      </c>
      <c r="Y260">
        <v>0</v>
      </c>
      <c r="Z260">
        <v>0</v>
      </c>
      <c r="AA260">
        <v>0</v>
      </c>
      <c r="AB260">
        <v>0</v>
      </c>
      <c r="AC260">
        <v>0</v>
      </c>
      <c r="AD260">
        <v>0</v>
      </c>
      <c r="AE260">
        <v>0</v>
      </c>
      <c r="AF260">
        <v>0</v>
      </c>
      <c r="AG260">
        <v>0</v>
      </c>
      <c r="AH260">
        <f t="shared" si="15"/>
        <v>0</v>
      </c>
      <c r="AI260">
        <f t="shared" si="16"/>
        <v>31</v>
      </c>
      <c r="AJ260">
        <f t="shared" si="17"/>
        <v>0</v>
      </c>
    </row>
    <row r="261" spans="1:36" ht="15">
      <c r="A261" s="177"/>
      <c r="B261">
        <v>17</v>
      </c>
      <c r="C261">
        <v>0</v>
      </c>
      <c r="D261">
        <v>0</v>
      </c>
      <c r="E261">
        <v>0</v>
      </c>
      <c r="F261">
        <v>0</v>
      </c>
      <c r="G261">
        <v>0</v>
      </c>
      <c r="H261">
        <v>0</v>
      </c>
      <c r="I261">
        <v>0</v>
      </c>
      <c r="J261">
        <v>0</v>
      </c>
      <c r="K261">
        <v>0</v>
      </c>
      <c r="L261">
        <v>0</v>
      </c>
      <c r="M261">
        <v>0</v>
      </c>
      <c r="N261">
        <v>0</v>
      </c>
      <c r="O261">
        <v>0</v>
      </c>
      <c r="P261">
        <v>0</v>
      </c>
      <c r="Q261">
        <v>0</v>
      </c>
      <c r="R261">
        <v>0</v>
      </c>
      <c r="S261">
        <v>0</v>
      </c>
      <c r="T261">
        <v>0</v>
      </c>
      <c r="U261">
        <v>0</v>
      </c>
      <c r="V261">
        <v>0</v>
      </c>
      <c r="W261">
        <v>0</v>
      </c>
      <c r="X261">
        <v>0</v>
      </c>
      <c r="Y261">
        <v>0</v>
      </c>
      <c r="Z261">
        <v>0</v>
      </c>
      <c r="AA261">
        <v>0</v>
      </c>
      <c r="AB261">
        <v>0</v>
      </c>
      <c r="AC261">
        <v>0</v>
      </c>
      <c r="AD261">
        <v>0</v>
      </c>
      <c r="AE261">
        <v>0</v>
      </c>
      <c r="AF261">
        <v>0</v>
      </c>
      <c r="AG261">
        <v>0</v>
      </c>
      <c r="AH261">
        <f t="shared" si="15"/>
        <v>0</v>
      </c>
      <c r="AI261">
        <f t="shared" si="16"/>
        <v>31</v>
      </c>
      <c r="AJ261">
        <f t="shared" si="17"/>
        <v>0</v>
      </c>
    </row>
    <row r="262" spans="1:36" ht="15">
      <c r="A262" s="177"/>
      <c r="B262">
        <v>18</v>
      </c>
      <c r="C262">
        <v>0</v>
      </c>
      <c r="D262">
        <v>0</v>
      </c>
      <c r="E262">
        <v>0</v>
      </c>
      <c r="F262">
        <v>0</v>
      </c>
      <c r="G262">
        <v>0</v>
      </c>
      <c r="H262">
        <v>0</v>
      </c>
      <c r="I262">
        <v>0</v>
      </c>
      <c r="J262">
        <v>0</v>
      </c>
      <c r="K262">
        <v>0</v>
      </c>
      <c r="L262">
        <v>0</v>
      </c>
      <c r="M262">
        <v>0</v>
      </c>
      <c r="N262">
        <v>0</v>
      </c>
      <c r="O262">
        <v>0</v>
      </c>
      <c r="P262">
        <v>0</v>
      </c>
      <c r="Q262">
        <v>0</v>
      </c>
      <c r="R262">
        <v>0</v>
      </c>
      <c r="S262">
        <v>0</v>
      </c>
      <c r="T262">
        <v>0</v>
      </c>
      <c r="U262">
        <v>0</v>
      </c>
      <c r="V262">
        <v>0</v>
      </c>
      <c r="W262">
        <v>0</v>
      </c>
      <c r="X262">
        <v>0</v>
      </c>
      <c r="Y262">
        <v>0</v>
      </c>
      <c r="Z262">
        <v>0</v>
      </c>
      <c r="AA262">
        <v>0</v>
      </c>
      <c r="AB262">
        <v>0</v>
      </c>
      <c r="AC262">
        <v>0</v>
      </c>
      <c r="AD262">
        <v>0</v>
      </c>
      <c r="AE262">
        <v>0</v>
      </c>
      <c r="AF262">
        <v>0</v>
      </c>
      <c r="AG262">
        <v>0</v>
      </c>
      <c r="AH262">
        <f t="shared" si="15"/>
        <v>0</v>
      </c>
      <c r="AI262">
        <f t="shared" si="16"/>
        <v>31</v>
      </c>
      <c r="AJ262">
        <f t="shared" si="17"/>
        <v>0</v>
      </c>
    </row>
    <row r="263" spans="1:36" ht="15">
      <c r="A263" s="177"/>
      <c r="B263">
        <v>19</v>
      </c>
      <c r="C263">
        <v>0</v>
      </c>
      <c r="D263">
        <v>0</v>
      </c>
      <c r="E263">
        <v>0</v>
      </c>
      <c r="F263">
        <v>0</v>
      </c>
      <c r="G263">
        <v>0</v>
      </c>
      <c r="H263">
        <v>0</v>
      </c>
      <c r="I263">
        <v>0</v>
      </c>
      <c r="J263">
        <v>0</v>
      </c>
      <c r="K263">
        <v>0</v>
      </c>
      <c r="L263">
        <v>0</v>
      </c>
      <c r="M263">
        <v>0</v>
      </c>
      <c r="N263">
        <v>0</v>
      </c>
      <c r="O263">
        <v>0</v>
      </c>
      <c r="P263">
        <v>0</v>
      </c>
      <c r="Q263">
        <v>0</v>
      </c>
      <c r="R263">
        <v>0</v>
      </c>
      <c r="S263">
        <v>0</v>
      </c>
      <c r="T263">
        <v>0</v>
      </c>
      <c r="U263">
        <v>0</v>
      </c>
      <c r="V263">
        <v>0</v>
      </c>
      <c r="W263">
        <v>0</v>
      </c>
      <c r="X263">
        <v>0</v>
      </c>
      <c r="Y263">
        <v>0</v>
      </c>
      <c r="Z263">
        <v>0</v>
      </c>
      <c r="AA263">
        <v>0</v>
      </c>
      <c r="AB263">
        <v>0</v>
      </c>
      <c r="AC263">
        <v>0</v>
      </c>
      <c r="AD263">
        <v>0</v>
      </c>
      <c r="AE263">
        <v>0</v>
      </c>
      <c r="AF263">
        <v>0</v>
      </c>
      <c r="AG263">
        <v>0</v>
      </c>
      <c r="AH263">
        <f t="shared" si="15"/>
        <v>0</v>
      </c>
      <c r="AI263">
        <f t="shared" si="16"/>
        <v>31</v>
      </c>
      <c r="AJ263">
        <f t="shared" si="17"/>
        <v>0</v>
      </c>
    </row>
    <row r="264" spans="1:36" ht="15">
      <c r="A264" s="177"/>
      <c r="B264">
        <v>20</v>
      </c>
      <c r="C264">
        <v>0</v>
      </c>
      <c r="D264">
        <v>0</v>
      </c>
      <c r="E264">
        <v>0</v>
      </c>
      <c r="F264">
        <v>0</v>
      </c>
      <c r="G264">
        <v>0</v>
      </c>
      <c r="H264">
        <v>0</v>
      </c>
      <c r="I264">
        <v>0</v>
      </c>
      <c r="J264">
        <v>0</v>
      </c>
      <c r="K264">
        <v>0</v>
      </c>
      <c r="L264">
        <v>0</v>
      </c>
      <c r="M264">
        <v>0</v>
      </c>
      <c r="N264">
        <v>0</v>
      </c>
      <c r="O264">
        <v>0</v>
      </c>
      <c r="P264">
        <v>0</v>
      </c>
      <c r="Q264">
        <v>0</v>
      </c>
      <c r="R264">
        <v>0</v>
      </c>
      <c r="S264">
        <v>0</v>
      </c>
      <c r="T264">
        <v>0</v>
      </c>
      <c r="U264">
        <v>0</v>
      </c>
      <c r="V264">
        <v>0</v>
      </c>
      <c r="W264">
        <v>0</v>
      </c>
      <c r="X264">
        <v>0</v>
      </c>
      <c r="Y264">
        <v>0</v>
      </c>
      <c r="Z264">
        <v>0</v>
      </c>
      <c r="AA264">
        <v>0</v>
      </c>
      <c r="AB264">
        <v>0</v>
      </c>
      <c r="AC264">
        <v>0</v>
      </c>
      <c r="AD264">
        <v>0</v>
      </c>
      <c r="AE264">
        <v>0</v>
      </c>
      <c r="AF264">
        <v>0</v>
      </c>
      <c r="AG264">
        <v>0</v>
      </c>
      <c r="AH264">
        <f t="shared" si="15"/>
        <v>0</v>
      </c>
      <c r="AI264">
        <f t="shared" si="16"/>
        <v>31</v>
      </c>
      <c r="AJ264">
        <f t="shared" si="17"/>
        <v>0</v>
      </c>
    </row>
    <row r="265" spans="1:36" ht="15">
      <c r="A265" s="177"/>
      <c r="B265">
        <v>21</v>
      </c>
      <c r="C265">
        <v>0</v>
      </c>
      <c r="D265">
        <v>0</v>
      </c>
      <c r="E265">
        <v>0</v>
      </c>
      <c r="F265">
        <v>0</v>
      </c>
      <c r="G265">
        <v>0</v>
      </c>
      <c r="H265">
        <v>0</v>
      </c>
      <c r="I265">
        <v>0</v>
      </c>
      <c r="J265">
        <v>0</v>
      </c>
      <c r="K265">
        <v>0</v>
      </c>
      <c r="L265">
        <v>0</v>
      </c>
      <c r="M265">
        <v>0</v>
      </c>
      <c r="N265">
        <v>0</v>
      </c>
      <c r="O265">
        <v>0</v>
      </c>
      <c r="P265">
        <v>0</v>
      </c>
      <c r="Q265">
        <v>0</v>
      </c>
      <c r="R265">
        <v>0</v>
      </c>
      <c r="S265">
        <v>0</v>
      </c>
      <c r="T265">
        <v>0</v>
      </c>
      <c r="U265">
        <v>0</v>
      </c>
      <c r="V265">
        <v>0</v>
      </c>
      <c r="W265">
        <v>0</v>
      </c>
      <c r="X265">
        <v>0</v>
      </c>
      <c r="Y265">
        <v>0</v>
      </c>
      <c r="Z265">
        <v>0</v>
      </c>
      <c r="AA265">
        <v>0</v>
      </c>
      <c r="AB265">
        <v>0</v>
      </c>
      <c r="AC265">
        <v>0</v>
      </c>
      <c r="AD265">
        <v>0</v>
      </c>
      <c r="AE265">
        <v>0</v>
      </c>
      <c r="AF265">
        <v>0</v>
      </c>
      <c r="AG265">
        <v>0</v>
      </c>
      <c r="AH265">
        <f t="shared" si="15"/>
        <v>0</v>
      </c>
      <c r="AI265">
        <f t="shared" si="16"/>
        <v>31</v>
      </c>
      <c r="AJ265">
        <f t="shared" si="17"/>
        <v>0</v>
      </c>
    </row>
    <row r="266" spans="1:36" ht="15">
      <c r="A266" s="177"/>
      <c r="B266">
        <v>22</v>
      </c>
      <c r="C266">
        <v>0</v>
      </c>
      <c r="D266">
        <v>0</v>
      </c>
      <c r="E266">
        <v>0</v>
      </c>
      <c r="F266">
        <v>0</v>
      </c>
      <c r="G266">
        <v>0</v>
      </c>
      <c r="H266">
        <v>0</v>
      </c>
      <c r="I266">
        <v>0</v>
      </c>
      <c r="J266">
        <v>0</v>
      </c>
      <c r="K266">
        <v>0</v>
      </c>
      <c r="L266">
        <v>0</v>
      </c>
      <c r="M266">
        <v>0</v>
      </c>
      <c r="N266">
        <v>0</v>
      </c>
      <c r="O266">
        <v>0</v>
      </c>
      <c r="P266">
        <v>0</v>
      </c>
      <c r="Q266">
        <v>0</v>
      </c>
      <c r="R266">
        <v>0</v>
      </c>
      <c r="S266">
        <v>0</v>
      </c>
      <c r="T266">
        <v>0</v>
      </c>
      <c r="U266">
        <v>0</v>
      </c>
      <c r="V266">
        <v>0</v>
      </c>
      <c r="W266">
        <v>0</v>
      </c>
      <c r="X266">
        <v>0</v>
      </c>
      <c r="Y266">
        <v>0</v>
      </c>
      <c r="Z266">
        <v>0</v>
      </c>
      <c r="AA266">
        <v>0</v>
      </c>
      <c r="AB266">
        <v>0</v>
      </c>
      <c r="AC266">
        <v>0</v>
      </c>
      <c r="AD266">
        <v>0</v>
      </c>
      <c r="AE266">
        <v>0</v>
      </c>
      <c r="AF266">
        <v>0</v>
      </c>
      <c r="AG266">
        <v>0</v>
      </c>
      <c r="AH266">
        <f t="shared" si="15"/>
        <v>0</v>
      </c>
      <c r="AI266">
        <f t="shared" si="16"/>
        <v>31</v>
      </c>
      <c r="AJ266">
        <f t="shared" si="17"/>
        <v>0</v>
      </c>
    </row>
    <row r="267" spans="1:36" ht="15">
      <c r="A267" s="177"/>
      <c r="B267">
        <v>23</v>
      </c>
      <c r="C267">
        <v>0</v>
      </c>
      <c r="D267">
        <v>0</v>
      </c>
      <c r="E267">
        <v>0</v>
      </c>
      <c r="F267">
        <v>0</v>
      </c>
      <c r="G267">
        <v>0</v>
      </c>
      <c r="H267">
        <v>0</v>
      </c>
      <c r="I267">
        <v>0</v>
      </c>
      <c r="J267">
        <v>0</v>
      </c>
      <c r="K267">
        <v>0</v>
      </c>
      <c r="L267">
        <v>0</v>
      </c>
      <c r="M267">
        <v>0</v>
      </c>
      <c r="N267">
        <v>0</v>
      </c>
      <c r="O267">
        <v>0</v>
      </c>
      <c r="P267">
        <v>0</v>
      </c>
      <c r="Q267">
        <v>0</v>
      </c>
      <c r="R267">
        <v>0</v>
      </c>
      <c r="S267">
        <v>0</v>
      </c>
      <c r="T267">
        <v>0</v>
      </c>
      <c r="U267">
        <v>0</v>
      </c>
      <c r="V267">
        <v>0</v>
      </c>
      <c r="W267">
        <v>0</v>
      </c>
      <c r="X267">
        <v>0</v>
      </c>
      <c r="Y267">
        <v>0</v>
      </c>
      <c r="Z267">
        <v>0</v>
      </c>
      <c r="AA267">
        <v>0</v>
      </c>
      <c r="AB267">
        <v>0</v>
      </c>
      <c r="AC267">
        <v>0</v>
      </c>
      <c r="AD267">
        <v>0</v>
      </c>
      <c r="AE267">
        <v>0</v>
      </c>
      <c r="AF267">
        <v>0</v>
      </c>
      <c r="AG267">
        <v>0</v>
      </c>
      <c r="AH267">
        <f t="shared" si="15"/>
        <v>0</v>
      </c>
      <c r="AI267">
        <f t="shared" si="16"/>
        <v>31</v>
      </c>
      <c r="AJ267">
        <f t="shared" si="17"/>
        <v>0</v>
      </c>
    </row>
    <row r="268" spans="1:36" ht="15">
      <c r="A268" s="177"/>
      <c r="B268">
        <v>24</v>
      </c>
      <c r="C268">
        <v>0</v>
      </c>
      <c r="D268">
        <v>0</v>
      </c>
      <c r="E268">
        <v>0</v>
      </c>
      <c r="F268">
        <v>0</v>
      </c>
      <c r="G268">
        <v>0</v>
      </c>
      <c r="H268">
        <v>0</v>
      </c>
      <c r="I268">
        <v>0</v>
      </c>
      <c r="J268">
        <v>0</v>
      </c>
      <c r="K268">
        <v>0</v>
      </c>
      <c r="L268">
        <v>0</v>
      </c>
      <c r="M268">
        <v>0</v>
      </c>
      <c r="N268">
        <v>0</v>
      </c>
      <c r="O268">
        <v>0</v>
      </c>
      <c r="P268">
        <v>0</v>
      </c>
      <c r="Q268">
        <v>0</v>
      </c>
      <c r="R268">
        <v>0</v>
      </c>
      <c r="S268">
        <v>0</v>
      </c>
      <c r="T268">
        <v>0</v>
      </c>
      <c r="U268">
        <v>0</v>
      </c>
      <c r="V268">
        <v>0</v>
      </c>
      <c r="W268">
        <v>0</v>
      </c>
      <c r="X268">
        <v>0</v>
      </c>
      <c r="Y268">
        <v>0</v>
      </c>
      <c r="Z268">
        <v>0</v>
      </c>
      <c r="AA268">
        <v>0</v>
      </c>
      <c r="AB268">
        <v>0</v>
      </c>
      <c r="AC268">
        <v>0</v>
      </c>
      <c r="AD268">
        <v>0</v>
      </c>
      <c r="AE268">
        <v>0</v>
      </c>
      <c r="AF268">
        <v>0</v>
      </c>
      <c r="AG268">
        <v>0</v>
      </c>
      <c r="AH268">
        <f t="shared" si="15"/>
        <v>0</v>
      </c>
      <c r="AI268">
        <f t="shared" si="16"/>
        <v>31</v>
      </c>
      <c r="AJ268">
        <f t="shared" si="17"/>
        <v>0</v>
      </c>
    </row>
    <row r="269" spans="1:36" ht="15">
      <c r="A269" s="177"/>
      <c r="B269">
        <v>25</v>
      </c>
      <c r="C269">
        <v>0</v>
      </c>
      <c r="D269">
        <v>0</v>
      </c>
      <c r="E269">
        <v>0</v>
      </c>
      <c r="F269">
        <v>0</v>
      </c>
      <c r="G269">
        <v>0</v>
      </c>
      <c r="H269">
        <v>0</v>
      </c>
      <c r="I269">
        <v>0</v>
      </c>
      <c r="J269">
        <v>0</v>
      </c>
      <c r="K269">
        <v>0</v>
      </c>
      <c r="L269">
        <v>0</v>
      </c>
      <c r="M269">
        <v>0</v>
      </c>
      <c r="N269">
        <v>0</v>
      </c>
      <c r="O269">
        <v>0</v>
      </c>
      <c r="P269">
        <v>0</v>
      </c>
      <c r="Q269">
        <v>0</v>
      </c>
      <c r="R269">
        <v>0</v>
      </c>
      <c r="S269">
        <v>0</v>
      </c>
      <c r="T269">
        <v>0</v>
      </c>
      <c r="U269">
        <v>0</v>
      </c>
      <c r="V269">
        <v>0</v>
      </c>
      <c r="W269">
        <v>0</v>
      </c>
      <c r="X269">
        <v>0</v>
      </c>
      <c r="Y269">
        <v>0</v>
      </c>
      <c r="Z269">
        <v>0</v>
      </c>
      <c r="AA269">
        <v>0</v>
      </c>
      <c r="AB269">
        <v>0</v>
      </c>
      <c r="AC269">
        <v>0</v>
      </c>
      <c r="AD269">
        <v>0</v>
      </c>
      <c r="AE269">
        <v>0</v>
      </c>
      <c r="AF269">
        <v>0</v>
      </c>
      <c r="AG269">
        <v>0</v>
      </c>
      <c r="AH269">
        <f t="shared" si="15"/>
        <v>0</v>
      </c>
      <c r="AI269">
        <f t="shared" si="16"/>
        <v>31</v>
      </c>
      <c r="AJ269">
        <f t="shared" si="17"/>
        <v>0</v>
      </c>
    </row>
    <row r="270" spans="1:36" ht="15">
      <c r="A270" s="177"/>
      <c r="B270">
        <v>26</v>
      </c>
      <c r="C270">
        <v>0</v>
      </c>
      <c r="D270">
        <v>0</v>
      </c>
      <c r="E270">
        <v>0</v>
      </c>
      <c r="F270">
        <v>0</v>
      </c>
      <c r="G270">
        <v>0</v>
      </c>
      <c r="H270">
        <v>0</v>
      </c>
      <c r="I270">
        <v>0</v>
      </c>
      <c r="J270">
        <v>0</v>
      </c>
      <c r="K270">
        <v>0</v>
      </c>
      <c r="L270">
        <v>0</v>
      </c>
      <c r="M270">
        <v>0</v>
      </c>
      <c r="N270">
        <v>0</v>
      </c>
      <c r="O270">
        <v>0</v>
      </c>
      <c r="P270">
        <v>0</v>
      </c>
      <c r="Q270">
        <v>0</v>
      </c>
      <c r="R270">
        <v>0</v>
      </c>
      <c r="S270">
        <v>0</v>
      </c>
      <c r="T270">
        <v>0</v>
      </c>
      <c r="U270">
        <v>0</v>
      </c>
      <c r="V270">
        <v>0</v>
      </c>
      <c r="W270">
        <v>0</v>
      </c>
      <c r="X270">
        <v>0</v>
      </c>
      <c r="Y270">
        <v>0</v>
      </c>
      <c r="Z270">
        <v>0</v>
      </c>
      <c r="AA270">
        <v>0</v>
      </c>
      <c r="AB270">
        <v>0</v>
      </c>
      <c r="AC270">
        <v>0</v>
      </c>
      <c r="AD270">
        <v>0</v>
      </c>
      <c r="AE270">
        <v>0</v>
      </c>
      <c r="AF270">
        <v>0</v>
      </c>
      <c r="AG270">
        <v>0</v>
      </c>
      <c r="AH270">
        <f t="shared" si="15"/>
        <v>0</v>
      </c>
      <c r="AI270">
        <f t="shared" si="16"/>
        <v>31</v>
      </c>
      <c r="AJ270">
        <f t="shared" si="17"/>
        <v>0</v>
      </c>
    </row>
    <row r="271" spans="1:36" ht="15">
      <c r="A271" s="177"/>
      <c r="B271">
        <v>27</v>
      </c>
      <c r="C271">
        <v>0</v>
      </c>
      <c r="D271">
        <v>0</v>
      </c>
      <c r="E271">
        <v>0</v>
      </c>
      <c r="F271">
        <v>0</v>
      </c>
      <c r="G271">
        <v>0</v>
      </c>
      <c r="H271">
        <v>0</v>
      </c>
      <c r="I271">
        <v>0</v>
      </c>
      <c r="J271">
        <v>0</v>
      </c>
      <c r="K271">
        <v>0</v>
      </c>
      <c r="L271">
        <v>0</v>
      </c>
      <c r="M271">
        <v>0</v>
      </c>
      <c r="N271">
        <v>0</v>
      </c>
      <c r="O271">
        <v>0</v>
      </c>
      <c r="P271">
        <v>0</v>
      </c>
      <c r="Q271">
        <v>0</v>
      </c>
      <c r="R271">
        <v>0</v>
      </c>
      <c r="S271">
        <v>0</v>
      </c>
      <c r="T271">
        <v>0</v>
      </c>
      <c r="U271">
        <v>0</v>
      </c>
      <c r="V271">
        <v>0</v>
      </c>
      <c r="W271">
        <v>0</v>
      </c>
      <c r="X271">
        <v>0</v>
      </c>
      <c r="Y271">
        <v>0</v>
      </c>
      <c r="Z271">
        <v>0</v>
      </c>
      <c r="AA271">
        <v>0</v>
      </c>
      <c r="AB271">
        <v>0</v>
      </c>
      <c r="AC271">
        <v>0</v>
      </c>
      <c r="AD271">
        <v>0</v>
      </c>
      <c r="AE271">
        <v>0</v>
      </c>
      <c r="AF271">
        <v>0</v>
      </c>
      <c r="AG271">
        <v>0</v>
      </c>
      <c r="AH271">
        <f t="shared" si="15"/>
        <v>0</v>
      </c>
      <c r="AI271">
        <f t="shared" si="16"/>
        <v>31</v>
      </c>
      <c r="AJ271">
        <f t="shared" si="17"/>
        <v>0</v>
      </c>
    </row>
    <row r="272" spans="1:36" ht="15">
      <c r="A272" s="177"/>
      <c r="B272">
        <v>28</v>
      </c>
      <c r="C272">
        <v>0</v>
      </c>
      <c r="D272">
        <v>0</v>
      </c>
      <c r="E272">
        <v>0</v>
      </c>
      <c r="F272">
        <v>0</v>
      </c>
      <c r="G272">
        <v>0</v>
      </c>
      <c r="H272">
        <v>0</v>
      </c>
      <c r="I272">
        <v>0</v>
      </c>
      <c r="J272">
        <v>0</v>
      </c>
      <c r="K272">
        <v>0</v>
      </c>
      <c r="L272">
        <v>0</v>
      </c>
      <c r="M272">
        <v>2</v>
      </c>
      <c r="N272">
        <v>0</v>
      </c>
      <c r="O272">
        <v>0</v>
      </c>
      <c r="P272">
        <v>0</v>
      </c>
      <c r="Q272">
        <v>0</v>
      </c>
      <c r="R272">
        <v>0</v>
      </c>
      <c r="S272">
        <v>0</v>
      </c>
      <c r="T272">
        <v>0</v>
      </c>
      <c r="U272">
        <v>0</v>
      </c>
      <c r="V272">
        <v>0</v>
      </c>
      <c r="W272">
        <v>0</v>
      </c>
      <c r="X272">
        <v>0</v>
      </c>
      <c r="Y272">
        <v>0</v>
      </c>
      <c r="Z272">
        <v>0</v>
      </c>
      <c r="AA272">
        <v>0</v>
      </c>
      <c r="AB272">
        <v>0</v>
      </c>
      <c r="AC272">
        <v>0</v>
      </c>
      <c r="AD272">
        <v>0</v>
      </c>
      <c r="AE272">
        <v>0</v>
      </c>
      <c r="AF272">
        <v>0</v>
      </c>
      <c r="AG272">
        <v>0</v>
      </c>
      <c r="AH272">
        <f t="shared" si="15"/>
        <v>2</v>
      </c>
      <c r="AI272">
        <f t="shared" si="16"/>
        <v>30</v>
      </c>
      <c r="AJ272">
        <f t="shared" si="17"/>
        <v>1</v>
      </c>
    </row>
    <row r="273" spans="1:36" ht="15">
      <c r="A273" s="177"/>
      <c r="B273">
        <v>29</v>
      </c>
      <c r="C273">
        <v>0</v>
      </c>
      <c r="D273">
        <v>0</v>
      </c>
      <c r="E273">
        <v>0</v>
      </c>
      <c r="F273">
        <v>0</v>
      </c>
      <c r="G273">
        <v>0</v>
      </c>
      <c r="H273">
        <v>0</v>
      </c>
      <c r="I273">
        <v>0</v>
      </c>
      <c r="J273">
        <v>0</v>
      </c>
      <c r="K273">
        <v>0</v>
      </c>
      <c r="L273">
        <v>0</v>
      </c>
      <c r="M273">
        <v>0</v>
      </c>
      <c r="N273">
        <v>0</v>
      </c>
      <c r="O273">
        <v>0</v>
      </c>
      <c r="P273">
        <v>0</v>
      </c>
      <c r="Q273">
        <v>0</v>
      </c>
      <c r="R273">
        <v>0</v>
      </c>
      <c r="S273">
        <v>0</v>
      </c>
      <c r="T273">
        <v>0</v>
      </c>
      <c r="U273">
        <v>0</v>
      </c>
      <c r="V273">
        <v>0</v>
      </c>
      <c r="W273">
        <v>0</v>
      </c>
      <c r="X273">
        <v>0</v>
      </c>
      <c r="Y273">
        <v>0</v>
      </c>
      <c r="Z273">
        <v>0</v>
      </c>
      <c r="AA273">
        <v>0</v>
      </c>
      <c r="AB273">
        <v>0</v>
      </c>
      <c r="AC273">
        <v>0</v>
      </c>
      <c r="AD273">
        <v>0</v>
      </c>
      <c r="AE273">
        <v>0</v>
      </c>
      <c r="AF273">
        <v>0</v>
      </c>
      <c r="AG273">
        <v>0</v>
      </c>
      <c r="AH273">
        <f t="shared" si="15"/>
        <v>0</v>
      </c>
      <c r="AI273">
        <f t="shared" si="16"/>
        <v>31</v>
      </c>
      <c r="AJ273">
        <f t="shared" si="17"/>
        <v>0</v>
      </c>
    </row>
    <row r="274" spans="1:36" ht="15">
      <c r="A274" s="177"/>
      <c r="B274">
        <v>30</v>
      </c>
      <c r="C274">
        <v>0</v>
      </c>
      <c r="D274">
        <v>0</v>
      </c>
      <c r="E274">
        <v>0</v>
      </c>
      <c r="F274">
        <v>0</v>
      </c>
      <c r="G274">
        <v>0</v>
      </c>
      <c r="H274">
        <v>0</v>
      </c>
      <c r="I274">
        <v>0</v>
      </c>
      <c r="J274">
        <v>0</v>
      </c>
      <c r="K274">
        <v>0</v>
      </c>
      <c r="L274">
        <v>0</v>
      </c>
      <c r="M274">
        <v>0</v>
      </c>
      <c r="N274">
        <v>0</v>
      </c>
      <c r="O274">
        <v>0</v>
      </c>
      <c r="P274">
        <v>0</v>
      </c>
      <c r="Q274">
        <v>0</v>
      </c>
      <c r="R274">
        <v>0</v>
      </c>
      <c r="S274">
        <v>0</v>
      </c>
      <c r="T274">
        <v>0</v>
      </c>
      <c r="U274">
        <v>0</v>
      </c>
      <c r="V274">
        <v>0</v>
      </c>
      <c r="W274">
        <v>0</v>
      </c>
      <c r="X274">
        <v>0</v>
      </c>
      <c r="Y274">
        <v>0</v>
      </c>
      <c r="Z274">
        <v>0</v>
      </c>
      <c r="AA274">
        <v>0</v>
      </c>
      <c r="AB274">
        <v>0</v>
      </c>
      <c r="AC274">
        <v>0</v>
      </c>
      <c r="AD274">
        <v>0</v>
      </c>
      <c r="AE274">
        <v>0</v>
      </c>
      <c r="AF274">
        <v>0</v>
      </c>
      <c r="AG274">
        <v>0</v>
      </c>
      <c r="AH274">
        <f t="shared" si="15"/>
        <v>0</v>
      </c>
      <c r="AI274">
        <f t="shared" si="16"/>
        <v>31</v>
      </c>
      <c r="AJ274">
        <f t="shared" si="17"/>
        <v>0</v>
      </c>
    </row>
    <row r="275" spans="1:36" ht="15">
      <c r="A275" s="177"/>
      <c r="B275">
        <v>31</v>
      </c>
      <c r="C275">
        <v>0</v>
      </c>
      <c r="D275">
        <v>0</v>
      </c>
      <c r="E275">
        <v>0</v>
      </c>
      <c r="F275">
        <v>0</v>
      </c>
      <c r="G275">
        <v>0</v>
      </c>
      <c r="H275">
        <v>0</v>
      </c>
      <c r="I275">
        <v>0</v>
      </c>
      <c r="J275">
        <v>0</v>
      </c>
      <c r="K275">
        <v>0</v>
      </c>
      <c r="L275">
        <v>0</v>
      </c>
      <c r="M275">
        <v>0</v>
      </c>
      <c r="N275">
        <v>0</v>
      </c>
      <c r="O275">
        <v>0</v>
      </c>
      <c r="P275">
        <v>0</v>
      </c>
      <c r="Q275">
        <v>0</v>
      </c>
      <c r="R275">
        <v>0</v>
      </c>
      <c r="S275">
        <v>0</v>
      </c>
      <c r="T275">
        <v>0</v>
      </c>
      <c r="U275">
        <v>0</v>
      </c>
      <c r="V275">
        <v>0</v>
      </c>
      <c r="W275">
        <v>0</v>
      </c>
      <c r="X275">
        <v>0</v>
      </c>
      <c r="Y275">
        <v>0</v>
      </c>
      <c r="Z275">
        <v>0</v>
      </c>
      <c r="AA275">
        <v>0</v>
      </c>
      <c r="AB275">
        <v>0</v>
      </c>
      <c r="AC275">
        <v>0</v>
      </c>
      <c r="AD275">
        <v>0</v>
      </c>
      <c r="AE275">
        <v>0</v>
      </c>
      <c r="AF275">
        <v>0</v>
      </c>
      <c r="AG275">
        <v>0</v>
      </c>
      <c r="AH275">
        <f t="shared" si="15"/>
        <v>0</v>
      </c>
      <c r="AI275">
        <f t="shared" si="16"/>
        <v>31</v>
      </c>
      <c r="AJ275">
        <f t="shared" si="17"/>
        <v>0</v>
      </c>
    </row>
    <row r="276" spans="1:36" ht="15">
      <c r="A276" s="177"/>
      <c r="B276">
        <v>32</v>
      </c>
      <c r="C276">
        <v>0</v>
      </c>
      <c r="D276">
        <v>0</v>
      </c>
      <c r="E276">
        <v>0</v>
      </c>
      <c r="F276">
        <v>0</v>
      </c>
      <c r="G276">
        <v>0</v>
      </c>
      <c r="H276">
        <v>0</v>
      </c>
      <c r="I276">
        <v>0</v>
      </c>
      <c r="J276">
        <v>0</v>
      </c>
      <c r="K276">
        <v>0</v>
      </c>
      <c r="L276">
        <v>0</v>
      </c>
      <c r="M276">
        <v>0</v>
      </c>
      <c r="N276">
        <v>0</v>
      </c>
      <c r="O276">
        <v>0</v>
      </c>
      <c r="P276">
        <v>0</v>
      </c>
      <c r="Q276">
        <v>0</v>
      </c>
      <c r="R276">
        <v>0</v>
      </c>
      <c r="S276">
        <v>0</v>
      </c>
      <c r="T276">
        <v>0</v>
      </c>
      <c r="U276">
        <v>0</v>
      </c>
      <c r="V276">
        <v>0</v>
      </c>
      <c r="W276">
        <v>0</v>
      </c>
      <c r="X276">
        <v>0</v>
      </c>
      <c r="Y276">
        <v>0</v>
      </c>
      <c r="Z276">
        <v>0</v>
      </c>
      <c r="AA276">
        <v>0</v>
      </c>
      <c r="AB276">
        <v>0</v>
      </c>
      <c r="AC276">
        <v>0</v>
      </c>
      <c r="AD276">
        <v>0</v>
      </c>
      <c r="AE276">
        <v>0</v>
      </c>
      <c r="AF276">
        <v>0</v>
      </c>
      <c r="AG276">
        <v>0</v>
      </c>
      <c r="AH276">
        <f t="shared" si="15"/>
        <v>0</v>
      </c>
      <c r="AI276">
        <f t="shared" si="16"/>
        <v>31</v>
      </c>
      <c r="AJ276">
        <f t="shared" si="17"/>
        <v>0</v>
      </c>
    </row>
    <row r="277" spans="1:36" ht="15">
      <c r="A277" s="177"/>
      <c r="B277">
        <v>33</v>
      </c>
      <c r="C277">
        <v>0</v>
      </c>
      <c r="D277">
        <v>0</v>
      </c>
      <c r="E277">
        <v>0</v>
      </c>
      <c r="F277">
        <v>0</v>
      </c>
      <c r="G277">
        <v>0</v>
      </c>
      <c r="H277">
        <v>0</v>
      </c>
      <c r="I277">
        <v>0</v>
      </c>
      <c r="J277">
        <v>0</v>
      </c>
      <c r="K277">
        <v>0</v>
      </c>
      <c r="L277">
        <v>0</v>
      </c>
      <c r="M277">
        <v>1</v>
      </c>
      <c r="N277">
        <v>0</v>
      </c>
      <c r="O277">
        <v>0</v>
      </c>
      <c r="P277">
        <v>0</v>
      </c>
      <c r="Q277">
        <v>0</v>
      </c>
      <c r="R277">
        <v>0</v>
      </c>
      <c r="S277">
        <v>0</v>
      </c>
      <c r="T277">
        <v>0</v>
      </c>
      <c r="U277">
        <v>0</v>
      </c>
      <c r="V277">
        <v>0</v>
      </c>
      <c r="W277">
        <v>0</v>
      </c>
      <c r="X277">
        <v>0</v>
      </c>
      <c r="Y277">
        <v>0</v>
      </c>
      <c r="Z277">
        <v>0</v>
      </c>
      <c r="AA277">
        <v>0</v>
      </c>
      <c r="AB277">
        <v>0</v>
      </c>
      <c r="AC277">
        <v>0</v>
      </c>
      <c r="AD277">
        <v>0</v>
      </c>
      <c r="AE277">
        <v>0</v>
      </c>
      <c r="AF277">
        <v>0</v>
      </c>
      <c r="AG277">
        <v>0</v>
      </c>
      <c r="AH277">
        <f t="shared" si="15"/>
        <v>1</v>
      </c>
      <c r="AI277">
        <f t="shared" si="16"/>
        <v>30</v>
      </c>
      <c r="AJ277">
        <f t="shared" si="17"/>
        <v>1</v>
      </c>
    </row>
    <row r="278" spans="1:36" ht="15">
      <c r="A278" s="177"/>
      <c r="B278">
        <v>34</v>
      </c>
      <c r="C278">
        <v>0</v>
      </c>
      <c r="D278">
        <v>0</v>
      </c>
      <c r="E278">
        <v>0</v>
      </c>
      <c r="F278">
        <v>0</v>
      </c>
      <c r="G278">
        <v>0</v>
      </c>
      <c r="H278">
        <v>0</v>
      </c>
      <c r="I278">
        <v>0</v>
      </c>
      <c r="J278">
        <v>0</v>
      </c>
      <c r="K278">
        <v>0</v>
      </c>
      <c r="L278">
        <v>0</v>
      </c>
      <c r="M278">
        <v>0</v>
      </c>
      <c r="N278">
        <v>0</v>
      </c>
      <c r="O278">
        <v>0</v>
      </c>
      <c r="P278">
        <v>0</v>
      </c>
      <c r="Q278">
        <v>0</v>
      </c>
      <c r="R278">
        <v>0</v>
      </c>
      <c r="S278">
        <v>0</v>
      </c>
      <c r="T278">
        <v>0</v>
      </c>
      <c r="U278">
        <v>0</v>
      </c>
      <c r="V278">
        <v>0</v>
      </c>
      <c r="W278">
        <v>0</v>
      </c>
      <c r="X278">
        <v>0</v>
      </c>
      <c r="Y278">
        <v>0</v>
      </c>
      <c r="Z278">
        <v>0</v>
      </c>
      <c r="AA278">
        <v>0</v>
      </c>
      <c r="AB278">
        <v>0</v>
      </c>
      <c r="AC278">
        <v>0</v>
      </c>
      <c r="AD278">
        <v>0</v>
      </c>
      <c r="AE278">
        <v>0</v>
      </c>
      <c r="AF278">
        <v>0</v>
      </c>
      <c r="AG278">
        <v>0</v>
      </c>
      <c r="AH278">
        <f t="shared" si="15"/>
        <v>0</v>
      </c>
      <c r="AI278">
        <f t="shared" si="16"/>
        <v>31</v>
      </c>
      <c r="AJ278">
        <f t="shared" si="17"/>
        <v>0</v>
      </c>
    </row>
    <row r="279" spans="1:36" ht="15">
      <c r="A279" s="177"/>
      <c r="B279">
        <v>35</v>
      </c>
      <c r="C279">
        <v>0</v>
      </c>
      <c r="D279">
        <v>0</v>
      </c>
      <c r="E279">
        <v>0</v>
      </c>
      <c r="F279">
        <v>0</v>
      </c>
      <c r="G279">
        <v>0</v>
      </c>
      <c r="H279">
        <v>0</v>
      </c>
      <c r="I279">
        <v>0</v>
      </c>
      <c r="J279">
        <v>0</v>
      </c>
      <c r="K279">
        <v>0</v>
      </c>
      <c r="L279">
        <v>0</v>
      </c>
      <c r="M279">
        <v>0</v>
      </c>
      <c r="N279">
        <v>0</v>
      </c>
      <c r="O279">
        <v>0</v>
      </c>
      <c r="P279">
        <v>0</v>
      </c>
      <c r="Q279">
        <v>0</v>
      </c>
      <c r="R279">
        <v>0</v>
      </c>
      <c r="S279">
        <v>0</v>
      </c>
      <c r="T279">
        <v>0</v>
      </c>
      <c r="U279">
        <v>0</v>
      </c>
      <c r="V279">
        <v>0</v>
      </c>
      <c r="W279">
        <v>0</v>
      </c>
      <c r="X279">
        <v>0</v>
      </c>
      <c r="Y279">
        <v>0</v>
      </c>
      <c r="Z279">
        <v>0</v>
      </c>
      <c r="AA279">
        <v>0</v>
      </c>
      <c r="AB279">
        <v>0</v>
      </c>
      <c r="AC279">
        <v>0</v>
      </c>
      <c r="AD279">
        <v>0</v>
      </c>
      <c r="AE279">
        <v>0</v>
      </c>
      <c r="AF279">
        <v>0</v>
      </c>
      <c r="AG279">
        <v>0</v>
      </c>
      <c r="AH279">
        <f t="shared" si="15"/>
        <v>0</v>
      </c>
      <c r="AI279">
        <f t="shared" si="16"/>
        <v>31</v>
      </c>
      <c r="AJ279">
        <f t="shared" si="17"/>
        <v>0</v>
      </c>
    </row>
    <row r="280" spans="1:36" ht="15">
      <c r="A280" s="177"/>
      <c r="B280">
        <v>36</v>
      </c>
      <c r="C280">
        <v>0</v>
      </c>
      <c r="D280">
        <v>0</v>
      </c>
      <c r="E280">
        <v>0</v>
      </c>
      <c r="F280">
        <v>0</v>
      </c>
      <c r="G280">
        <v>0</v>
      </c>
      <c r="H280">
        <v>0</v>
      </c>
      <c r="I280">
        <v>0</v>
      </c>
      <c r="J280">
        <v>0</v>
      </c>
      <c r="K280">
        <v>5</v>
      </c>
      <c r="L280">
        <v>0</v>
      </c>
      <c r="M280">
        <v>0</v>
      </c>
      <c r="N280">
        <v>0</v>
      </c>
      <c r="O280">
        <v>0</v>
      </c>
      <c r="P280">
        <v>0</v>
      </c>
      <c r="Q280">
        <v>0</v>
      </c>
      <c r="R280">
        <v>0</v>
      </c>
      <c r="S280">
        <v>0</v>
      </c>
      <c r="T280">
        <v>0</v>
      </c>
      <c r="U280">
        <v>0</v>
      </c>
      <c r="V280">
        <v>0</v>
      </c>
      <c r="W280">
        <v>0</v>
      </c>
      <c r="X280">
        <v>0</v>
      </c>
      <c r="Y280">
        <v>0</v>
      </c>
      <c r="Z280">
        <v>0</v>
      </c>
      <c r="AA280">
        <v>0</v>
      </c>
      <c r="AB280">
        <v>0</v>
      </c>
      <c r="AC280">
        <v>0</v>
      </c>
      <c r="AD280">
        <v>0</v>
      </c>
      <c r="AE280">
        <v>0</v>
      </c>
      <c r="AF280">
        <v>0</v>
      </c>
      <c r="AG280">
        <v>0</v>
      </c>
      <c r="AH280">
        <f t="shared" si="15"/>
        <v>5</v>
      </c>
      <c r="AI280">
        <f t="shared" si="16"/>
        <v>30</v>
      </c>
      <c r="AJ280">
        <f t="shared" si="17"/>
        <v>1</v>
      </c>
    </row>
    <row r="281" spans="1:36" ht="15">
      <c r="A281" s="177"/>
      <c r="B281">
        <v>37</v>
      </c>
      <c r="C281">
        <v>0</v>
      </c>
      <c r="D281">
        <v>0</v>
      </c>
      <c r="E281">
        <v>0</v>
      </c>
      <c r="F281">
        <v>0</v>
      </c>
      <c r="G281">
        <v>0</v>
      </c>
      <c r="H281">
        <v>0</v>
      </c>
      <c r="I281">
        <v>1</v>
      </c>
      <c r="J281">
        <v>0</v>
      </c>
      <c r="K281">
        <v>0</v>
      </c>
      <c r="L281">
        <v>0</v>
      </c>
      <c r="M281">
        <v>0</v>
      </c>
      <c r="N281">
        <v>0</v>
      </c>
      <c r="O281">
        <v>0</v>
      </c>
      <c r="P281">
        <v>0</v>
      </c>
      <c r="Q281">
        <v>0</v>
      </c>
      <c r="R281">
        <v>0</v>
      </c>
      <c r="S281">
        <v>0</v>
      </c>
      <c r="T281">
        <v>0</v>
      </c>
      <c r="U281">
        <v>0</v>
      </c>
      <c r="V281">
        <v>0</v>
      </c>
      <c r="W281">
        <v>0</v>
      </c>
      <c r="X281">
        <v>0</v>
      </c>
      <c r="Y281">
        <v>0</v>
      </c>
      <c r="Z281">
        <v>0</v>
      </c>
      <c r="AA281">
        <v>0</v>
      </c>
      <c r="AB281">
        <v>0</v>
      </c>
      <c r="AC281">
        <v>0</v>
      </c>
      <c r="AD281">
        <v>0</v>
      </c>
      <c r="AE281">
        <v>0</v>
      </c>
      <c r="AF281">
        <v>0</v>
      </c>
      <c r="AG281">
        <v>0</v>
      </c>
      <c r="AH281">
        <f t="shared" si="15"/>
        <v>1</v>
      </c>
      <c r="AI281">
        <f t="shared" si="16"/>
        <v>30</v>
      </c>
      <c r="AJ281">
        <f t="shared" si="17"/>
        <v>1</v>
      </c>
    </row>
    <row r="282" spans="1:36" ht="15">
      <c r="A282" s="177"/>
      <c r="B282">
        <v>38</v>
      </c>
      <c r="C282">
        <v>0</v>
      </c>
      <c r="D282">
        <v>0</v>
      </c>
      <c r="E282">
        <v>0</v>
      </c>
      <c r="F282">
        <v>0</v>
      </c>
      <c r="G282">
        <v>0</v>
      </c>
      <c r="H282">
        <v>0</v>
      </c>
      <c r="I282">
        <v>0</v>
      </c>
      <c r="J282">
        <v>0</v>
      </c>
      <c r="K282">
        <v>7</v>
      </c>
      <c r="L282">
        <v>0</v>
      </c>
      <c r="M282">
        <v>0</v>
      </c>
      <c r="N282">
        <v>0</v>
      </c>
      <c r="O282">
        <v>0</v>
      </c>
      <c r="P282">
        <v>0</v>
      </c>
      <c r="Q282">
        <v>0</v>
      </c>
      <c r="R282">
        <v>0</v>
      </c>
      <c r="S282">
        <v>0</v>
      </c>
      <c r="T282">
        <v>0</v>
      </c>
      <c r="U282">
        <v>0</v>
      </c>
      <c r="V282">
        <v>0</v>
      </c>
      <c r="W282">
        <v>0</v>
      </c>
      <c r="X282">
        <v>0</v>
      </c>
      <c r="Y282">
        <v>0</v>
      </c>
      <c r="Z282">
        <v>0</v>
      </c>
      <c r="AA282">
        <v>0</v>
      </c>
      <c r="AB282">
        <v>0</v>
      </c>
      <c r="AC282">
        <v>0</v>
      </c>
      <c r="AD282">
        <v>0</v>
      </c>
      <c r="AE282">
        <v>0</v>
      </c>
      <c r="AF282">
        <v>0</v>
      </c>
      <c r="AG282">
        <v>1</v>
      </c>
      <c r="AH282">
        <f t="shared" si="15"/>
        <v>8</v>
      </c>
      <c r="AI282">
        <f t="shared" si="16"/>
        <v>29</v>
      </c>
      <c r="AJ282">
        <f t="shared" si="17"/>
        <v>2</v>
      </c>
    </row>
    <row r="283" spans="1:36" ht="15">
      <c r="A283" s="177"/>
      <c r="B283">
        <v>39</v>
      </c>
      <c r="C283">
        <v>0</v>
      </c>
      <c r="D283">
        <v>0</v>
      </c>
      <c r="E283">
        <v>0</v>
      </c>
      <c r="F283">
        <v>0</v>
      </c>
      <c r="G283">
        <v>0</v>
      </c>
      <c r="H283">
        <v>0</v>
      </c>
      <c r="I283">
        <v>0</v>
      </c>
      <c r="J283">
        <v>0</v>
      </c>
      <c r="K283">
        <v>4</v>
      </c>
      <c r="L283">
        <v>0</v>
      </c>
      <c r="M283">
        <v>0</v>
      </c>
      <c r="N283">
        <v>0</v>
      </c>
      <c r="O283">
        <v>0</v>
      </c>
      <c r="P283">
        <v>0</v>
      </c>
      <c r="Q283">
        <v>0</v>
      </c>
      <c r="R283">
        <v>0</v>
      </c>
      <c r="S283">
        <v>0</v>
      </c>
      <c r="T283">
        <v>0</v>
      </c>
      <c r="U283">
        <v>0</v>
      </c>
      <c r="V283">
        <v>0</v>
      </c>
      <c r="W283">
        <v>0</v>
      </c>
      <c r="X283">
        <v>5</v>
      </c>
      <c r="Y283">
        <v>0</v>
      </c>
      <c r="Z283">
        <v>0</v>
      </c>
      <c r="AA283">
        <v>0</v>
      </c>
      <c r="AB283">
        <v>0</v>
      </c>
      <c r="AC283">
        <v>0</v>
      </c>
      <c r="AD283">
        <v>0</v>
      </c>
      <c r="AE283">
        <v>0</v>
      </c>
      <c r="AF283">
        <v>0</v>
      </c>
      <c r="AG283">
        <v>0</v>
      </c>
      <c r="AH283">
        <f t="shared" si="15"/>
        <v>9</v>
      </c>
      <c r="AI283">
        <f t="shared" si="16"/>
        <v>29</v>
      </c>
      <c r="AJ283">
        <f t="shared" si="17"/>
        <v>2</v>
      </c>
    </row>
    <row r="284" spans="1:36" ht="15">
      <c r="A284" s="177"/>
      <c r="B284">
        <v>40</v>
      </c>
      <c r="C284">
        <v>1</v>
      </c>
      <c r="D284">
        <v>0</v>
      </c>
      <c r="E284">
        <v>0</v>
      </c>
      <c r="F284">
        <v>0</v>
      </c>
      <c r="G284">
        <v>0</v>
      </c>
      <c r="H284">
        <v>0</v>
      </c>
      <c r="I284">
        <v>0</v>
      </c>
      <c r="J284">
        <v>0</v>
      </c>
      <c r="K284">
        <v>0</v>
      </c>
      <c r="L284">
        <v>0</v>
      </c>
      <c r="M284">
        <v>0</v>
      </c>
      <c r="N284">
        <v>0</v>
      </c>
      <c r="O284">
        <v>0</v>
      </c>
      <c r="P284">
        <v>0</v>
      </c>
      <c r="Q284">
        <v>0</v>
      </c>
      <c r="R284">
        <v>0</v>
      </c>
      <c r="S284">
        <v>0</v>
      </c>
      <c r="T284">
        <v>0</v>
      </c>
      <c r="U284">
        <v>0</v>
      </c>
      <c r="V284">
        <v>0</v>
      </c>
      <c r="W284">
        <v>0</v>
      </c>
      <c r="X284">
        <v>0</v>
      </c>
      <c r="Y284">
        <v>0</v>
      </c>
      <c r="Z284">
        <v>0</v>
      </c>
      <c r="AA284">
        <v>0</v>
      </c>
      <c r="AB284">
        <v>0</v>
      </c>
      <c r="AC284">
        <v>0</v>
      </c>
      <c r="AD284">
        <v>0</v>
      </c>
      <c r="AE284">
        <v>0</v>
      </c>
      <c r="AF284">
        <v>0</v>
      </c>
      <c r="AG284">
        <v>0</v>
      </c>
      <c r="AH284">
        <f t="shared" si="15"/>
        <v>1</v>
      </c>
      <c r="AI284">
        <f t="shared" si="16"/>
        <v>30</v>
      </c>
      <c r="AJ284">
        <f t="shared" si="17"/>
        <v>1</v>
      </c>
    </row>
    <row r="285" spans="1:36" ht="15">
      <c r="A285" s="177"/>
      <c r="B285">
        <v>41</v>
      </c>
      <c r="C285">
        <v>0</v>
      </c>
      <c r="D285">
        <v>0</v>
      </c>
      <c r="E285">
        <v>0</v>
      </c>
      <c r="F285">
        <v>0</v>
      </c>
      <c r="G285">
        <v>0</v>
      </c>
      <c r="H285">
        <v>0</v>
      </c>
      <c r="I285">
        <v>0</v>
      </c>
      <c r="J285">
        <v>0</v>
      </c>
      <c r="K285">
        <v>0</v>
      </c>
      <c r="L285">
        <v>0</v>
      </c>
      <c r="M285">
        <v>0</v>
      </c>
      <c r="N285">
        <v>0</v>
      </c>
      <c r="O285">
        <v>0</v>
      </c>
      <c r="P285">
        <v>0</v>
      </c>
      <c r="Q285">
        <v>0</v>
      </c>
      <c r="R285">
        <v>0</v>
      </c>
      <c r="S285">
        <v>0</v>
      </c>
      <c r="T285">
        <v>0</v>
      </c>
      <c r="U285">
        <v>0</v>
      </c>
      <c r="V285">
        <v>0</v>
      </c>
      <c r="W285">
        <v>0</v>
      </c>
      <c r="X285">
        <v>1</v>
      </c>
      <c r="Y285">
        <v>0</v>
      </c>
      <c r="Z285">
        <v>0</v>
      </c>
      <c r="AA285">
        <v>0</v>
      </c>
      <c r="AB285">
        <v>0</v>
      </c>
      <c r="AC285">
        <v>0</v>
      </c>
      <c r="AD285">
        <v>0</v>
      </c>
      <c r="AE285">
        <v>0</v>
      </c>
      <c r="AF285">
        <v>0</v>
      </c>
      <c r="AG285">
        <v>0</v>
      </c>
      <c r="AH285">
        <f t="shared" si="15"/>
        <v>1</v>
      </c>
      <c r="AI285">
        <f t="shared" si="16"/>
        <v>30</v>
      </c>
      <c r="AJ285">
        <f t="shared" si="17"/>
        <v>1</v>
      </c>
    </row>
    <row r="286" spans="1:36" ht="15">
      <c r="A286" s="177"/>
      <c r="B286">
        <v>42</v>
      </c>
      <c r="C286">
        <v>0</v>
      </c>
      <c r="D286">
        <v>0</v>
      </c>
      <c r="E286">
        <v>0</v>
      </c>
      <c r="F286">
        <v>0</v>
      </c>
      <c r="G286">
        <v>0</v>
      </c>
      <c r="H286">
        <v>0</v>
      </c>
      <c r="I286">
        <v>0</v>
      </c>
      <c r="J286">
        <v>0</v>
      </c>
      <c r="K286">
        <v>0</v>
      </c>
      <c r="L286">
        <v>0</v>
      </c>
      <c r="M286">
        <v>1</v>
      </c>
      <c r="N286">
        <v>0</v>
      </c>
      <c r="O286">
        <v>1</v>
      </c>
      <c r="P286">
        <v>0</v>
      </c>
      <c r="Q286">
        <v>0</v>
      </c>
      <c r="R286">
        <v>0</v>
      </c>
      <c r="S286">
        <v>0</v>
      </c>
      <c r="T286">
        <v>0</v>
      </c>
      <c r="U286">
        <v>0</v>
      </c>
      <c r="V286">
        <v>0</v>
      </c>
      <c r="W286">
        <v>0</v>
      </c>
      <c r="X286">
        <v>0</v>
      </c>
      <c r="Y286">
        <v>0</v>
      </c>
      <c r="Z286">
        <v>0</v>
      </c>
      <c r="AA286">
        <v>0</v>
      </c>
      <c r="AB286">
        <v>0</v>
      </c>
      <c r="AC286">
        <v>0</v>
      </c>
      <c r="AD286">
        <v>0</v>
      </c>
      <c r="AE286">
        <v>0</v>
      </c>
      <c r="AF286">
        <v>0</v>
      </c>
      <c r="AG286">
        <v>0</v>
      </c>
      <c r="AH286">
        <f t="shared" si="15"/>
        <v>2</v>
      </c>
      <c r="AI286">
        <f t="shared" si="16"/>
        <v>29</v>
      </c>
      <c r="AJ286">
        <f t="shared" si="17"/>
        <v>2</v>
      </c>
    </row>
    <row r="287" spans="1:36" ht="15">
      <c r="A287" s="177"/>
      <c r="B287">
        <v>43</v>
      </c>
      <c r="C287">
        <v>0</v>
      </c>
      <c r="D287">
        <v>0</v>
      </c>
      <c r="E287">
        <v>0</v>
      </c>
      <c r="F287">
        <v>0</v>
      </c>
      <c r="G287">
        <v>0</v>
      </c>
      <c r="H287">
        <v>0</v>
      </c>
      <c r="I287">
        <v>3</v>
      </c>
      <c r="J287">
        <v>0</v>
      </c>
      <c r="K287">
        <v>0</v>
      </c>
      <c r="L287">
        <v>0</v>
      </c>
      <c r="M287">
        <v>0</v>
      </c>
      <c r="N287">
        <v>0</v>
      </c>
      <c r="O287">
        <v>0</v>
      </c>
      <c r="P287">
        <v>0</v>
      </c>
      <c r="Q287">
        <v>0</v>
      </c>
      <c r="R287">
        <v>0</v>
      </c>
      <c r="S287">
        <v>1</v>
      </c>
      <c r="T287">
        <v>0</v>
      </c>
      <c r="U287">
        <v>0</v>
      </c>
      <c r="V287">
        <v>0</v>
      </c>
      <c r="W287">
        <v>0</v>
      </c>
      <c r="X287">
        <v>0</v>
      </c>
      <c r="Y287">
        <v>0</v>
      </c>
      <c r="Z287">
        <v>0</v>
      </c>
      <c r="AA287">
        <v>0</v>
      </c>
      <c r="AB287">
        <v>0</v>
      </c>
      <c r="AC287">
        <v>0</v>
      </c>
      <c r="AD287">
        <v>0</v>
      </c>
      <c r="AE287">
        <v>0</v>
      </c>
      <c r="AF287">
        <v>0</v>
      </c>
      <c r="AG287">
        <v>0</v>
      </c>
      <c r="AH287">
        <f t="shared" si="15"/>
        <v>4</v>
      </c>
      <c r="AI287">
        <f t="shared" si="16"/>
        <v>29</v>
      </c>
      <c r="AJ287">
        <f t="shared" si="17"/>
        <v>2</v>
      </c>
    </row>
    <row r="288" spans="1:36" ht="15">
      <c r="A288" s="177"/>
      <c r="B288">
        <v>44</v>
      </c>
      <c r="C288">
        <v>0</v>
      </c>
      <c r="D288">
        <v>0</v>
      </c>
      <c r="E288">
        <v>0</v>
      </c>
      <c r="F288">
        <v>0</v>
      </c>
      <c r="G288">
        <v>0</v>
      </c>
      <c r="H288">
        <v>0</v>
      </c>
      <c r="I288">
        <v>0</v>
      </c>
      <c r="J288">
        <v>0</v>
      </c>
      <c r="K288">
        <v>0</v>
      </c>
      <c r="L288">
        <v>0</v>
      </c>
      <c r="M288">
        <v>0</v>
      </c>
      <c r="N288">
        <v>0</v>
      </c>
      <c r="O288">
        <v>0</v>
      </c>
      <c r="P288">
        <v>0</v>
      </c>
      <c r="Q288">
        <v>0</v>
      </c>
      <c r="R288">
        <v>0</v>
      </c>
      <c r="S288">
        <v>0</v>
      </c>
      <c r="T288">
        <v>0</v>
      </c>
      <c r="U288">
        <v>0</v>
      </c>
      <c r="V288">
        <v>0</v>
      </c>
      <c r="W288">
        <v>0</v>
      </c>
      <c r="X288">
        <v>3</v>
      </c>
      <c r="Y288">
        <v>0</v>
      </c>
      <c r="Z288">
        <v>0</v>
      </c>
      <c r="AA288">
        <v>0</v>
      </c>
      <c r="AB288">
        <v>0</v>
      </c>
      <c r="AC288">
        <v>0</v>
      </c>
      <c r="AD288">
        <v>0</v>
      </c>
      <c r="AE288">
        <v>0</v>
      </c>
      <c r="AF288">
        <v>2</v>
      </c>
      <c r="AG288">
        <v>0</v>
      </c>
      <c r="AH288">
        <f t="shared" si="15"/>
        <v>5</v>
      </c>
      <c r="AI288">
        <f t="shared" si="16"/>
        <v>29</v>
      </c>
      <c r="AJ288">
        <f t="shared" si="17"/>
        <v>2</v>
      </c>
    </row>
    <row r="289" spans="1:36" ht="15">
      <c r="A289" s="177"/>
      <c r="B289">
        <v>45</v>
      </c>
      <c r="C289">
        <v>0</v>
      </c>
      <c r="D289">
        <v>0</v>
      </c>
      <c r="E289">
        <v>0</v>
      </c>
      <c r="F289">
        <v>0</v>
      </c>
      <c r="G289">
        <v>0</v>
      </c>
      <c r="H289">
        <v>0</v>
      </c>
      <c r="I289">
        <v>0</v>
      </c>
      <c r="J289">
        <v>0</v>
      </c>
      <c r="K289">
        <v>0</v>
      </c>
      <c r="L289">
        <v>0</v>
      </c>
      <c r="M289">
        <v>0</v>
      </c>
      <c r="N289">
        <v>0</v>
      </c>
      <c r="O289">
        <v>0</v>
      </c>
      <c r="P289">
        <v>2</v>
      </c>
      <c r="Q289">
        <v>0</v>
      </c>
      <c r="R289">
        <v>0</v>
      </c>
      <c r="S289">
        <v>0</v>
      </c>
      <c r="T289">
        <v>0</v>
      </c>
      <c r="U289">
        <v>4</v>
      </c>
      <c r="V289">
        <v>0</v>
      </c>
      <c r="W289">
        <v>0</v>
      </c>
      <c r="X289">
        <v>0</v>
      </c>
      <c r="Y289">
        <v>0</v>
      </c>
      <c r="Z289">
        <v>0</v>
      </c>
      <c r="AA289">
        <v>0</v>
      </c>
      <c r="AB289">
        <v>0</v>
      </c>
      <c r="AC289">
        <v>0</v>
      </c>
      <c r="AD289">
        <v>0</v>
      </c>
      <c r="AE289">
        <v>0</v>
      </c>
      <c r="AF289">
        <v>7</v>
      </c>
      <c r="AG289">
        <v>0</v>
      </c>
      <c r="AH289">
        <f t="shared" si="15"/>
        <v>13</v>
      </c>
      <c r="AI289">
        <f t="shared" si="16"/>
        <v>28</v>
      </c>
      <c r="AJ289">
        <f t="shared" si="17"/>
        <v>3</v>
      </c>
    </row>
    <row r="290" spans="1:36" ht="15">
      <c r="A290" s="177"/>
      <c r="B290">
        <v>46</v>
      </c>
      <c r="C290">
        <v>0</v>
      </c>
      <c r="D290">
        <v>0</v>
      </c>
      <c r="E290">
        <v>0</v>
      </c>
      <c r="F290">
        <v>0</v>
      </c>
      <c r="G290">
        <v>0</v>
      </c>
      <c r="H290">
        <v>0</v>
      </c>
      <c r="I290">
        <v>0</v>
      </c>
      <c r="J290">
        <v>0</v>
      </c>
      <c r="K290">
        <v>0</v>
      </c>
      <c r="L290">
        <v>0</v>
      </c>
      <c r="M290">
        <v>4</v>
      </c>
      <c r="N290">
        <v>0</v>
      </c>
      <c r="O290">
        <v>1</v>
      </c>
      <c r="P290">
        <v>0</v>
      </c>
      <c r="Q290">
        <v>0</v>
      </c>
      <c r="R290">
        <v>0</v>
      </c>
      <c r="S290">
        <v>0</v>
      </c>
      <c r="T290">
        <v>0</v>
      </c>
      <c r="U290">
        <v>0</v>
      </c>
      <c r="V290">
        <v>0</v>
      </c>
      <c r="W290">
        <v>0</v>
      </c>
      <c r="X290">
        <v>0</v>
      </c>
      <c r="Y290">
        <v>0</v>
      </c>
      <c r="Z290">
        <v>0</v>
      </c>
      <c r="AA290">
        <v>0</v>
      </c>
      <c r="AB290">
        <v>0</v>
      </c>
      <c r="AC290">
        <v>0</v>
      </c>
      <c r="AD290">
        <v>2</v>
      </c>
      <c r="AE290">
        <v>0</v>
      </c>
      <c r="AF290">
        <v>0</v>
      </c>
      <c r="AG290">
        <v>0</v>
      </c>
      <c r="AH290">
        <f t="shared" si="15"/>
        <v>7</v>
      </c>
      <c r="AI290">
        <f t="shared" si="16"/>
        <v>28</v>
      </c>
      <c r="AJ290">
        <f t="shared" si="17"/>
        <v>3</v>
      </c>
    </row>
    <row r="291" spans="1:36" ht="15">
      <c r="A291" s="177"/>
      <c r="B291">
        <v>47</v>
      </c>
      <c r="C291">
        <v>0</v>
      </c>
      <c r="D291">
        <v>0</v>
      </c>
      <c r="E291">
        <v>0</v>
      </c>
      <c r="F291">
        <v>0</v>
      </c>
      <c r="G291">
        <v>0</v>
      </c>
      <c r="H291">
        <v>0</v>
      </c>
      <c r="I291">
        <v>0</v>
      </c>
      <c r="J291">
        <v>0</v>
      </c>
      <c r="K291">
        <v>0</v>
      </c>
      <c r="L291">
        <v>0</v>
      </c>
      <c r="M291">
        <v>3</v>
      </c>
      <c r="N291">
        <v>0</v>
      </c>
      <c r="O291">
        <v>0</v>
      </c>
      <c r="P291">
        <v>0</v>
      </c>
      <c r="Q291">
        <v>0</v>
      </c>
      <c r="R291">
        <v>0</v>
      </c>
      <c r="S291">
        <v>0</v>
      </c>
      <c r="T291">
        <v>0</v>
      </c>
      <c r="U291">
        <v>0</v>
      </c>
      <c r="V291">
        <v>0</v>
      </c>
      <c r="W291">
        <v>0</v>
      </c>
      <c r="X291">
        <v>0</v>
      </c>
      <c r="Y291">
        <v>0</v>
      </c>
      <c r="Z291">
        <v>0</v>
      </c>
      <c r="AA291">
        <v>0</v>
      </c>
      <c r="AB291">
        <v>0</v>
      </c>
      <c r="AC291">
        <v>0</v>
      </c>
      <c r="AD291">
        <v>0</v>
      </c>
      <c r="AE291">
        <v>0</v>
      </c>
      <c r="AF291">
        <v>0</v>
      </c>
      <c r="AG291">
        <v>0</v>
      </c>
      <c r="AH291">
        <f t="shared" si="15"/>
        <v>3</v>
      </c>
      <c r="AI291">
        <f t="shared" si="16"/>
        <v>30</v>
      </c>
      <c r="AJ291">
        <f t="shared" si="17"/>
        <v>1</v>
      </c>
    </row>
    <row r="292" spans="1:36" ht="15">
      <c r="A292" s="177"/>
      <c r="B292">
        <v>48</v>
      </c>
      <c r="C292">
        <v>0</v>
      </c>
      <c r="D292">
        <v>0</v>
      </c>
      <c r="E292">
        <v>0</v>
      </c>
      <c r="F292">
        <v>0</v>
      </c>
      <c r="G292">
        <v>0</v>
      </c>
      <c r="H292">
        <v>0</v>
      </c>
      <c r="I292">
        <v>0</v>
      </c>
      <c r="J292">
        <v>0</v>
      </c>
      <c r="K292">
        <v>0</v>
      </c>
      <c r="L292">
        <v>0</v>
      </c>
      <c r="M292">
        <v>0</v>
      </c>
      <c r="N292">
        <v>0</v>
      </c>
      <c r="O292">
        <v>0</v>
      </c>
      <c r="P292">
        <v>0</v>
      </c>
      <c r="Q292">
        <v>0</v>
      </c>
      <c r="R292">
        <v>0</v>
      </c>
      <c r="S292">
        <v>0</v>
      </c>
      <c r="T292">
        <v>0</v>
      </c>
      <c r="U292">
        <v>0</v>
      </c>
      <c r="V292">
        <v>0</v>
      </c>
      <c r="W292">
        <v>0</v>
      </c>
      <c r="X292">
        <v>0</v>
      </c>
      <c r="Y292">
        <v>0</v>
      </c>
      <c r="Z292">
        <v>0</v>
      </c>
      <c r="AA292">
        <v>0</v>
      </c>
      <c r="AB292">
        <v>0</v>
      </c>
      <c r="AC292">
        <v>0</v>
      </c>
      <c r="AD292">
        <v>0</v>
      </c>
      <c r="AE292">
        <v>0</v>
      </c>
      <c r="AF292">
        <v>0</v>
      </c>
      <c r="AG292">
        <v>0</v>
      </c>
      <c r="AH292">
        <f t="shared" si="15"/>
        <v>0</v>
      </c>
      <c r="AI292">
        <f t="shared" si="16"/>
        <v>31</v>
      </c>
      <c r="AJ292">
        <f t="shared" si="17"/>
        <v>0</v>
      </c>
    </row>
    <row r="293" spans="1:36" ht="15">
      <c r="A293" s="177"/>
      <c r="B293">
        <v>49</v>
      </c>
      <c r="C293">
        <v>0</v>
      </c>
      <c r="D293">
        <v>0</v>
      </c>
      <c r="E293">
        <v>0</v>
      </c>
      <c r="F293">
        <v>0</v>
      </c>
      <c r="G293">
        <v>0</v>
      </c>
      <c r="H293">
        <v>0</v>
      </c>
      <c r="I293">
        <v>0</v>
      </c>
      <c r="J293">
        <v>0</v>
      </c>
      <c r="K293">
        <v>0</v>
      </c>
      <c r="L293">
        <v>0</v>
      </c>
      <c r="M293">
        <v>0</v>
      </c>
      <c r="N293">
        <v>0</v>
      </c>
      <c r="O293">
        <v>11</v>
      </c>
      <c r="P293">
        <v>0</v>
      </c>
      <c r="Q293">
        <v>0</v>
      </c>
      <c r="R293">
        <v>0</v>
      </c>
      <c r="S293">
        <v>0</v>
      </c>
      <c r="T293">
        <v>0</v>
      </c>
      <c r="U293">
        <v>0</v>
      </c>
      <c r="V293">
        <v>0</v>
      </c>
      <c r="W293">
        <v>0</v>
      </c>
      <c r="X293">
        <v>1</v>
      </c>
      <c r="Y293">
        <v>0</v>
      </c>
      <c r="Z293">
        <v>0</v>
      </c>
      <c r="AA293">
        <v>0</v>
      </c>
      <c r="AB293">
        <v>0</v>
      </c>
      <c r="AC293">
        <v>0</v>
      </c>
      <c r="AD293">
        <v>0</v>
      </c>
      <c r="AE293">
        <v>0</v>
      </c>
      <c r="AF293">
        <v>0</v>
      </c>
      <c r="AG293">
        <v>0</v>
      </c>
      <c r="AH293">
        <f t="shared" si="15"/>
        <v>12</v>
      </c>
      <c r="AI293">
        <f t="shared" si="16"/>
        <v>29</v>
      </c>
      <c r="AJ293">
        <f t="shared" si="17"/>
        <v>2</v>
      </c>
    </row>
    <row r="294" spans="1:36" ht="15">
      <c r="A294" s="177"/>
      <c r="B294">
        <v>50</v>
      </c>
      <c r="C294">
        <v>0</v>
      </c>
      <c r="D294">
        <v>0</v>
      </c>
      <c r="E294">
        <v>0</v>
      </c>
      <c r="F294">
        <v>0</v>
      </c>
      <c r="G294">
        <v>0</v>
      </c>
      <c r="H294">
        <v>0</v>
      </c>
      <c r="I294">
        <v>0</v>
      </c>
      <c r="J294">
        <v>0</v>
      </c>
      <c r="K294">
        <v>0</v>
      </c>
      <c r="L294">
        <v>0</v>
      </c>
      <c r="M294">
        <v>0</v>
      </c>
      <c r="N294">
        <v>0</v>
      </c>
      <c r="O294">
        <v>0</v>
      </c>
      <c r="P294">
        <v>0</v>
      </c>
      <c r="Q294">
        <v>0</v>
      </c>
      <c r="R294">
        <v>0</v>
      </c>
      <c r="S294">
        <v>0</v>
      </c>
      <c r="T294">
        <v>0</v>
      </c>
      <c r="U294">
        <v>0</v>
      </c>
      <c r="V294">
        <v>0</v>
      </c>
      <c r="W294">
        <v>0</v>
      </c>
      <c r="X294">
        <v>0</v>
      </c>
      <c r="Y294">
        <v>0</v>
      </c>
      <c r="Z294">
        <v>0</v>
      </c>
      <c r="AA294">
        <v>0</v>
      </c>
      <c r="AB294">
        <v>0</v>
      </c>
      <c r="AC294">
        <v>0</v>
      </c>
      <c r="AD294">
        <v>0</v>
      </c>
      <c r="AE294">
        <v>0</v>
      </c>
      <c r="AF294">
        <v>0</v>
      </c>
      <c r="AG294">
        <v>0</v>
      </c>
      <c r="AH294">
        <f t="shared" si="15"/>
        <v>0</v>
      </c>
      <c r="AI294">
        <f t="shared" si="16"/>
        <v>31</v>
      </c>
      <c r="AJ294">
        <f t="shared" si="17"/>
        <v>0</v>
      </c>
    </row>
    <row r="295" spans="1:36" ht="15">
      <c r="A295" s="177"/>
      <c r="B295">
        <v>51</v>
      </c>
      <c r="C295">
        <v>0</v>
      </c>
      <c r="D295">
        <v>0</v>
      </c>
      <c r="E295">
        <v>0</v>
      </c>
      <c r="F295">
        <v>0</v>
      </c>
      <c r="G295">
        <v>0</v>
      </c>
      <c r="H295">
        <v>0</v>
      </c>
      <c r="I295">
        <v>0</v>
      </c>
      <c r="J295">
        <v>0</v>
      </c>
      <c r="K295">
        <v>0</v>
      </c>
      <c r="L295">
        <v>0</v>
      </c>
      <c r="M295">
        <v>0</v>
      </c>
      <c r="N295">
        <v>0</v>
      </c>
      <c r="O295">
        <v>0</v>
      </c>
      <c r="P295">
        <v>0</v>
      </c>
      <c r="Q295">
        <v>0</v>
      </c>
      <c r="R295">
        <v>4</v>
      </c>
      <c r="S295">
        <v>0</v>
      </c>
      <c r="T295">
        <v>0</v>
      </c>
      <c r="U295">
        <v>0</v>
      </c>
      <c r="V295">
        <v>0</v>
      </c>
      <c r="W295">
        <v>0</v>
      </c>
      <c r="X295">
        <v>0</v>
      </c>
      <c r="Y295">
        <v>0</v>
      </c>
      <c r="Z295">
        <v>0</v>
      </c>
      <c r="AA295">
        <v>0</v>
      </c>
      <c r="AB295">
        <v>0</v>
      </c>
      <c r="AC295">
        <v>0</v>
      </c>
      <c r="AD295">
        <v>0</v>
      </c>
      <c r="AE295">
        <v>0</v>
      </c>
      <c r="AF295">
        <v>0</v>
      </c>
      <c r="AG295">
        <v>0</v>
      </c>
      <c r="AH295">
        <f t="shared" si="15"/>
        <v>4</v>
      </c>
      <c r="AI295">
        <f t="shared" si="16"/>
        <v>30</v>
      </c>
      <c r="AJ295">
        <f t="shared" si="17"/>
        <v>1</v>
      </c>
    </row>
    <row r="296" spans="1:36" ht="15">
      <c r="A296" s="177"/>
      <c r="B296">
        <v>52</v>
      </c>
      <c r="C296">
        <v>0</v>
      </c>
      <c r="D296">
        <v>0</v>
      </c>
      <c r="E296">
        <v>0</v>
      </c>
      <c r="F296">
        <v>0</v>
      </c>
      <c r="G296">
        <v>0</v>
      </c>
      <c r="H296">
        <v>0</v>
      </c>
      <c r="I296">
        <v>0</v>
      </c>
      <c r="J296">
        <v>0</v>
      </c>
      <c r="K296">
        <v>0</v>
      </c>
      <c r="L296">
        <v>0</v>
      </c>
      <c r="M296">
        <v>0</v>
      </c>
      <c r="N296">
        <v>0</v>
      </c>
      <c r="O296">
        <v>1</v>
      </c>
      <c r="P296">
        <v>0</v>
      </c>
      <c r="Q296">
        <v>0</v>
      </c>
      <c r="R296">
        <v>0</v>
      </c>
      <c r="S296">
        <v>0</v>
      </c>
      <c r="T296">
        <v>0</v>
      </c>
      <c r="U296">
        <v>0</v>
      </c>
      <c r="V296">
        <v>0</v>
      </c>
      <c r="W296">
        <v>0</v>
      </c>
      <c r="X296">
        <v>0</v>
      </c>
      <c r="Y296">
        <v>0</v>
      </c>
      <c r="Z296">
        <v>0</v>
      </c>
      <c r="AA296">
        <v>0</v>
      </c>
      <c r="AB296">
        <v>0</v>
      </c>
      <c r="AC296">
        <v>0</v>
      </c>
      <c r="AD296">
        <v>0</v>
      </c>
      <c r="AE296">
        <v>0</v>
      </c>
      <c r="AF296">
        <v>0</v>
      </c>
      <c r="AG296">
        <v>0</v>
      </c>
      <c r="AH296">
        <f t="shared" si="15"/>
        <v>1</v>
      </c>
      <c r="AI296">
        <f t="shared" si="16"/>
        <v>30</v>
      </c>
      <c r="AJ296">
        <f t="shared" si="17"/>
        <v>1</v>
      </c>
    </row>
    <row r="297" spans="1:36" ht="15">
      <c r="A297" s="177"/>
      <c r="B297">
        <v>53</v>
      </c>
      <c r="C297">
        <v>0</v>
      </c>
      <c r="D297">
        <v>0</v>
      </c>
      <c r="E297">
        <v>0</v>
      </c>
      <c r="F297">
        <v>0</v>
      </c>
      <c r="G297">
        <v>0</v>
      </c>
      <c r="H297">
        <v>0</v>
      </c>
      <c r="I297">
        <v>0</v>
      </c>
      <c r="J297">
        <v>0</v>
      </c>
      <c r="K297">
        <v>0</v>
      </c>
      <c r="L297">
        <v>0</v>
      </c>
      <c r="M297">
        <v>0</v>
      </c>
      <c r="N297">
        <v>1</v>
      </c>
      <c r="O297">
        <v>1</v>
      </c>
      <c r="P297">
        <v>0</v>
      </c>
      <c r="Q297">
        <v>0</v>
      </c>
      <c r="R297">
        <v>0</v>
      </c>
      <c r="S297">
        <v>0</v>
      </c>
      <c r="T297">
        <v>0</v>
      </c>
      <c r="U297">
        <v>0</v>
      </c>
      <c r="V297">
        <v>0</v>
      </c>
      <c r="W297">
        <v>0</v>
      </c>
      <c r="X297">
        <v>0</v>
      </c>
      <c r="Y297">
        <v>0</v>
      </c>
      <c r="Z297">
        <v>0</v>
      </c>
      <c r="AA297">
        <v>0</v>
      </c>
      <c r="AB297">
        <v>0</v>
      </c>
      <c r="AC297">
        <v>0</v>
      </c>
      <c r="AD297">
        <v>0</v>
      </c>
      <c r="AE297">
        <v>0</v>
      </c>
      <c r="AF297">
        <v>0</v>
      </c>
      <c r="AG297">
        <v>0</v>
      </c>
      <c r="AH297">
        <f t="shared" si="15"/>
        <v>2</v>
      </c>
      <c r="AI297">
        <f t="shared" si="16"/>
        <v>29</v>
      </c>
      <c r="AJ297">
        <f t="shared" si="17"/>
        <v>2</v>
      </c>
    </row>
    <row r="298" spans="1:36" ht="15">
      <c r="A298" s="177"/>
      <c r="B298">
        <v>54</v>
      </c>
      <c r="C298">
        <v>0</v>
      </c>
      <c r="D298">
        <v>0</v>
      </c>
      <c r="E298">
        <v>0</v>
      </c>
      <c r="F298">
        <v>0</v>
      </c>
      <c r="G298">
        <v>0</v>
      </c>
      <c r="H298">
        <v>0</v>
      </c>
      <c r="I298">
        <v>0</v>
      </c>
      <c r="J298">
        <v>0</v>
      </c>
      <c r="K298">
        <v>0</v>
      </c>
      <c r="L298">
        <v>0</v>
      </c>
      <c r="M298">
        <v>0</v>
      </c>
      <c r="N298">
        <v>0</v>
      </c>
      <c r="O298">
        <v>1</v>
      </c>
      <c r="P298">
        <v>0</v>
      </c>
      <c r="Q298">
        <v>0</v>
      </c>
      <c r="R298">
        <v>0</v>
      </c>
      <c r="S298">
        <v>0</v>
      </c>
      <c r="T298">
        <v>0</v>
      </c>
      <c r="U298">
        <v>0</v>
      </c>
      <c r="V298">
        <v>0</v>
      </c>
      <c r="W298">
        <v>0</v>
      </c>
      <c r="X298">
        <v>0</v>
      </c>
      <c r="Y298">
        <v>0</v>
      </c>
      <c r="Z298">
        <v>0</v>
      </c>
      <c r="AA298">
        <v>0</v>
      </c>
      <c r="AB298">
        <v>0</v>
      </c>
      <c r="AC298">
        <v>0</v>
      </c>
      <c r="AD298">
        <v>0</v>
      </c>
      <c r="AE298">
        <v>0</v>
      </c>
      <c r="AF298">
        <v>0</v>
      </c>
      <c r="AG298">
        <v>0</v>
      </c>
      <c r="AH298">
        <f t="shared" si="15"/>
        <v>1</v>
      </c>
      <c r="AI298">
        <f t="shared" si="16"/>
        <v>30</v>
      </c>
      <c r="AJ298">
        <f t="shared" si="17"/>
        <v>1</v>
      </c>
    </row>
    <row r="299" spans="1:36" ht="15">
      <c r="A299" s="177"/>
      <c r="B299">
        <v>55</v>
      </c>
      <c r="C299">
        <v>0</v>
      </c>
      <c r="D299">
        <v>0</v>
      </c>
      <c r="E299">
        <v>0</v>
      </c>
      <c r="F299">
        <v>0</v>
      </c>
      <c r="G299">
        <v>0</v>
      </c>
      <c r="H299">
        <v>0</v>
      </c>
      <c r="I299">
        <v>0</v>
      </c>
      <c r="J299">
        <v>0</v>
      </c>
      <c r="K299">
        <v>0</v>
      </c>
      <c r="L299">
        <v>0</v>
      </c>
      <c r="M299">
        <v>0</v>
      </c>
      <c r="N299">
        <v>0</v>
      </c>
      <c r="O299">
        <v>0</v>
      </c>
      <c r="P299">
        <v>2</v>
      </c>
      <c r="Q299">
        <v>0</v>
      </c>
      <c r="R299">
        <v>0</v>
      </c>
      <c r="S299">
        <v>0</v>
      </c>
      <c r="T299">
        <v>0</v>
      </c>
      <c r="U299">
        <v>0</v>
      </c>
      <c r="V299">
        <v>0</v>
      </c>
      <c r="W299">
        <v>0</v>
      </c>
      <c r="X299">
        <v>0</v>
      </c>
      <c r="Y299">
        <v>0</v>
      </c>
      <c r="Z299">
        <v>0</v>
      </c>
      <c r="AA299">
        <v>0</v>
      </c>
      <c r="AB299">
        <v>0</v>
      </c>
      <c r="AC299">
        <v>0</v>
      </c>
      <c r="AD299">
        <v>0</v>
      </c>
      <c r="AE299">
        <v>0</v>
      </c>
      <c r="AF299">
        <v>0</v>
      </c>
      <c r="AG299">
        <v>0</v>
      </c>
      <c r="AH299">
        <f t="shared" si="15"/>
        <v>2</v>
      </c>
      <c r="AI299">
        <f t="shared" si="16"/>
        <v>30</v>
      </c>
      <c r="AJ299">
        <f t="shared" si="17"/>
        <v>1</v>
      </c>
    </row>
    <row r="300" spans="1:36" ht="15">
      <c r="A300" s="177"/>
      <c r="B300">
        <v>56</v>
      </c>
      <c r="C300">
        <v>0</v>
      </c>
      <c r="D300">
        <v>0</v>
      </c>
      <c r="E300">
        <v>0</v>
      </c>
      <c r="F300">
        <v>0</v>
      </c>
      <c r="G300">
        <v>0</v>
      </c>
      <c r="H300">
        <v>0</v>
      </c>
      <c r="I300">
        <v>0</v>
      </c>
      <c r="J300">
        <v>0</v>
      </c>
      <c r="K300">
        <v>0</v>
      </c>
      <c r="L300">
        <v>0</v>
      </c>
      <c r="M300">
        <v>0</v>
      </c>
      <c r="N300">
        <v>3</v>
      </c>
      <c r="O300">
        <v>0</v>
      </c>
      <c r="P300">
        <v>0</v>
      </c>
      <c r="Q300">
        <v>0</v>
      </c>
      <c r="R300">
        <v>0</v>
      </c>
      <c r="S300">
        <v>0</v>
      </c>
      <c r="T300">
        <v>0</v>
      </c>
      <c r="U300">
        <v>0</v>
      </c>
      <c r="V300">
        <v>0</v>
      </c>
      <c r="W300">
        <v>0</v>
      </c>
      <c r="X300">
        <v>0</v>
      </c>
      <c r="Y300">
        <v>0</v>
      </c>
      <c r="Z300">
        <v>0</v>
      </c>
      <c r="AA300">
        <v>0</v>
      </c>
      <c r="AB300">
        <v>0</v>
      </c>
      <c r="AC300">
        <v>0</v>
      </c>
      <c r="AD300">
        <v>0</v>
      </c>
      <c r="AE300">
        <v>0</v>
      </c>
      <c r="AF300">
        <v>0</v>
      </c>
      <c r="AG300">
        <v>0</v>
      </c>
      <c r="AH300">
        <f t="shared" si="15"/>
        <v>3</v>
      </c>
      <c r="AI300">
        <f t="shared" si="16"/>
        <v>30</v>
      </c>
      <c r="AJ300">
        <f t="shared" si="17"/>
        <v>1</v>
      </c>
    </row>
    <row r="301" spans="1:36" ht="15">
      <c r="A301" s="177"/>
      <c r="B301">
        <v>57</v>
      </c>
      <c r="C301">
        <v>0</v>
      </c>
      <c r="D301">
        <v>0</v>
      </c>
      <c r="E301">
        <v>0</v>
      </c>
      <c r="F301">
        <v>0</v>
      </c>
      <c r="G301">
        <v>0</v>
      </c>
      <c r="H301">
        <v>0</v>
      </c>
      <c r="I301">
        <v>0</v>
      </c>
      <c r="J301">
        <v>0</v>
      </c>
      <c r="K301">
        <v>0</v>
      </c>
      <c r="L301">
        <v>0</v>
      </c>
      <c r="M301">
        <v>0</v>
      </c>
      <c r="N301">
        <v>5</v>
      </c>
      <c r="O301">
        <v>0</v>
      </c>
      <c r="P301">
        <v>0</v>
      </c>
      <c r="Q301">
        <v>0</v>
      </c>
      <c r="R301">
        <v>0</v>
      </c>
      <c r="S301">
        <v>0</v>
      </c>
      <c r="T301">
        <v>0</v>
      </c>
      <c r="U301">
        <v>0</v>
      </c>
      <c r="V301">
        <v>0</v>
      </c>
      <c r="W301">
        <v>0</v>
      </c>
      <c r="X301">
        <v>0</v>
      </c>
      <c r="Y301">
        <v>0</v>
      </c>
      <c r="Z301">
        <v>0</v>
      </c>
      <c r="AA301">
        <v>0</v>
      </c>
      <c r="AB301">
        <v>0</v>
      </c>
      <c r="AC301">
        <v>0</v>
      </c>
      <c r="AD301">
        <v>0</v>
      </c>
      <c r="AE301">
        <v>0</v>
      </c>
      <c r="AF301">
        <v>0</v>
      </c>
      <c r="AG301">
        <v>0</v>
      </c>
      <c r="AH301">
        <f t="shared" si="15"/>
        <v>5</v>
      </c>
      <c r="AI301">
        <f t="shared" si="16"/>
        <v>30</v>
      </c>
      <c r="AJ301">
        <f t="shared" si="17"/>
        <v>1</v>
      </c>
    </row>
    <row r="302" spans="1:36" ht="15">
      <c r="A302" s="177"/>
      <c r="B302">
        <v>58</v>
      </c>
      <c r="C302">
        <v>0</v>
      </c>
      <c r="D302">
        <v>0</v>
      </c>
      <c r="E302">
        <v>0</v>
      </c>
      <c r="F302">
        <v>0</v>
      </c>
      <c r="G302">
        <v>0</v>
      </c>
      <c r="H302">
        <v>0</v>
      </c>
      <c r="I302">
        <v>0</v>
      </c>
      <c r="J302">
        <v>0</v>
      </c>
      <c r="K302">
        <v>0</v>
      </c>
      <c r="L302">
        <v>0</v>
      </c>
      <c r="M302">
        <v>0</v>
      </c>
      <c r="N302">
        <v>5</v>
      </c>
      <c r="O302">
        <v>0</v>
      </c>
      <c r="P302">
        <v>0</v>
      </c>
      <c r="Q302">
        <v>0</v>
      </c>
      <c r="R302">
        <v>0</v>
      </c>
      <c r="S302">
        <v>0</v>
      </c>
      <c r="T302">
        <v>0</v>
      </c>
      <c r="U302">
        <v>0</v>
      </c>
      <c r="V302">
        <v>0</v>
      </c>
      <c r="W302">
        <v>0</v>
      </c>
      <c r="X302">
        <v>0</v>
      </c>
      <c r="Y302">
        <v>0</v>
      </c>
      <c r="Z302">
        <v>0</v>
      </c>
      <c r="AA302">
        <v>0</v>
      </c>
      <c r="AB302">
        <v>0</v>
      </c>
      <c r="AC302">
        <v>0</v>
      </c>
      <c r="AD302">
        <v>0</v>
      </c>
      <c r="AE302">
        <v>0</v>
      </c>
      <c r="AF302">
        <v>0</v>
      </c>
      <c r="AG302">
        <v>0</v>
      </c>
      <c r="AH302">
        <f t="shared" si="15"/>
        <v>5</v>
      </c>
      <c r="AI302">
        <f t="shared" si="16"/>
        <v>30</v>
      </c>
      <c r="AJ302">
        <f t="shared" si="17"/>
        <v>1</v>
      </c>
    </row>
    <row r="303" spans="1:36" ht="15">
      <c r="A303" s="177"/>
      <c r="B303">
        <v>59</v>
      </c>
      <c r="C303">
        <v>0</v>
      </c>
      <c r="D303">
        <v>0</v>
      </c>
      <c r="E303">
        <v>0</v>
      </c>
      <c r="F303">
        <v>0</v>
      </c>
      <c r="G303">
        <v>0</v>
      </c>
      <c r="H303">
        <v>0</v>
      </c>
      <c r="I303">
        <v>0</v>
      </c>
      <c r="J303">
        <v>0</v>
      </c>
      <c r="K303">
        <v>0</v>
      </c>
      <c r="L303">
        <v>0</v>
      </c>
      <c r="M303">
        <v>0</v>
      </c>
      <c r="N303">
        <v>0</v>
      </c>
      <c r="O303">
        <v>1</v>
      </c>
      <c r="P303">
        <v>0</v>
      </c>
      <c r="Q303">
        <v>0</v>
      </c>
      <c r="R303">
        <v>0</v>
      </c>
      <c r="S303">
        <v>0</v>
      </c>
      <c r="T303">
        <v>0</v>
      </c>
      <c r="U303">
        <v>0</v>
      </c>
      <c r="V303">
        <v>0</v>
      </c>
      <c r="W303">
        <v>0</v>
      </c>
      <c r="X303">
        <v>0</v>
      </c>
      <c r="Y303">
        <v>0</v>
      </c>
      <c r="Z303">
        <v>0</v>
      </c>
      <c r="AA303">
        <v>0</v>
      </c>
      <c r="AB303">
        <v>0</v>
      </c>
      <c r="AC303">
        <v>0</v>
      </c>
      <c r="AD303">
        <v>0</v>
      </c>
      <c r="AE303">
        <v>0</v>
      </c>
      <c r="AF303">
        <v>0</v>
      </c>
      <c r="AG303">
        <v>0</v>
      </c>
      <c r="AH303">
        <f t="shared" si="15"/>
        <v>1</v>
      </c>
      <c r="AI303">
        <f t="shared" si="16"/>
        <v>30</v>
      </c>
      <c r="AJ303">
        <f t="shared" si="17"/>
        <v>1</v>
      </c>
    </row>
    <row r="304" spans="1:36" ht="15">
      <c r="A304" s="177"/>
      <c r="B304">
        <v>60</v>
      </c>
      <c r="C304">
        <v>0</v>
      </c>
      <c r="D304">
        <v>0</v>
      </c>
      <c r="E304">
        <v>0</v>
      </c>
      <c r="F304">
        <v>0</v>
      </c>
      <c r="G304">
        <v>0</v>
      </c>
      <c r="H304">
        <v>0</v>
      </c>
      <c r="I304">
        <v>0</v>
      </c>
      <c r="J304">
        <v>0</v>
      </c>
      <c r="K304">
        <v>0</v>
      </c>
      <c r="L304">
        <v>0</v>
      </c>
      <c r="M304">
        <v>0</v>
      </c>
      <c r="N304">
        <v>1</v>
      </c>
      <c r="O304">
        <v>0</v>
      </c>
      <c r="P304">
        <v>0</v>
      </c>
      <c r="Q304">
        <v>0</v>
      </c>
      <c r="R304">
        <v>0</v>
      </c>
      <c r="S304">
        <v>0</v>
      </c>
      <c r="T304">
        <v>0</v>
      </c>
      <c r="U304">
        <v>0</v>
      </c>
      <c r="V304">
        <v>0</v>
      </c>
      <c r="W304">
        <v>0</v>
      </c>
      <c r="X304">
        <v>0</v>
      </c>
      <c r="Y304">
        <v>0</v>
      </c>
      <c r="Z304">
        <v>0</v>
      </c>
      <c r="AA304">
        <v>0</v>
      </c>
      <c r="AB304">
        <v>0</v>
      </c>
      <c r="AC304">
        <v>0</v>
      </c>
      <c r="AD304">
        <v>0</v>
      </c>
      <c r="AE304">
        <v>0</v>
      </c>
      <c r="AF304">
        <v>0</v>
      </c>
      <c r="AG304">
        <v>0</v>
      </c>
      <c r="AH304">
        <f t="shared" si="15"/>
        <v>1</v>
      </c>
      <c r="AI304">
        <f t="shared" si="16"/>
        <v>30</v>
      </c>
      <c r="AJ304">
        <f t="shared" si="17"/>
        <v>1</v>
      </c>
    </row>
    <row r="305" spans="3:36" s="108" customFormat="1" ht="15">
      <c r="C305" s="108">
        <f aca="true" t="shared" si="18" ref="C305:AG305">SUM(C245:C324)</f>
        <v>1</v>
      </c>
      <c r="D305" s="108">
        <f ca="1" t="shared" si="18"/>
        <v>0</v>
      </c>
      <c r="E305" s="108">
        <f ca="1" t="shared" si="18"/>
        <v>0</v>
      </c>
      <c r="F305" s="108">
        <f ca="1" t="shared" si="18"/>
        <v>0</v>
      </c>
      <c r="G305" s="108">
        <f ca="1" t="shared" si="18"/>
        <v>0</v>
      </c>
      <c r="H305" s="108">
        <f ca="1" t="shared" si="18"/>
        <v>0</v>
      </c>
      <c r="I305" s="108">
        <f ca="1" t="shared" si="18"/>
        <v>4</v>
      </c>
      <c r="J305" s="108">
        <f ca="1" t="shared" si="18"/>
        <v>0</v>
      </c>
      <c r="K305" s="108">
        <f ca="1" t="shared" si="18"/>
        <v>16</v>
      </c>
      <c r="L305" s="108">
        <f ca="1" t="shared" si="18"/>
        <v>0</v>
      </c>
      <c r="M305" s="108">
        <f ca="1" t="shared" si="18"/>
        <v>13</v>
      </c>
      <c r="N305" s="108">
        <f ca="1" t="shared" si="18"/>
        <v>14</v>
      </c>
      <c r="O305" s="108">
        <f ca="1" t="shared" si="18"/>
        <v>18</v>
      </c>
      <c r="P305" s="108">
        <f ca="1" t="shared" si="18"/>
        <v>4</v>
      </c>
      <c r="Q305" s="108">
        <f ca="1" t="shared" si="18"/>
        <v>0</v>
      </c>
      <c r="R305" s="108">
        <f ca="1" t="shared" si="18"/>
        <v>4</v>
      </c>
      <c r="S305" s="108">
        <f ca="1" t="shared" si="18"/>
        <v>1</v>
      </c>
      <c r="T305" s="108">
        <f ca="1" t="shared" si="18"/>
        <v>0</v>
      </c>
      <c r="U305" s="108">
        <f ca="1" t="shared" si="18"/>
        <v>4</v>
      </c>
      <c r="V305" s="108">
        <f ca="1" t="shared" si="18"/>
        <v>0</v>
      </c>
      <c r="W305" s="108">
        <f ca="1" t="shared" si="18"/>
        <v>0</v>
      </c>
      <c r="X305" s="108">
        <f ca="1" t="shared" si="18"/>
        <v>10</v>
      </c>
      <c r="Y305" s="108">
        <f ca="1" t="shared" si="18"/>
        <v>0</v>
      </c>
      <c r="Z305" s="108">
        <f ca="1" t="shared" si="18"/>
        <v>0</v>
      </c>
      <c r="AA305" s="108">
        <f ca="1" t="shared" si="18"/>
        <v>0</v>
      </c>
      <c r="AB305" s="108">
        <f ca="1" t="shared" si="18"/>
        <v>0</v>
      </c>
      <c r="AC305" s="108">
        <f ca="1" t="shared" si="18"/>
        <v>0</v>
      </c>
      <c r="AD305" s="108">
        <f ca="1" t="shared" si="18"/>
        <v>2</v>
      </c>
      <c r="AE305" s="108">
        <f ca="1" t="shared" si="18"/>
        <v>0</v>
      </c>
      <c r="AF305" s="108">
        <f ca="1" t="shared" si="18"/>
        <v>9</v>
      </c>
      <c r="AG305" s="108">
        <f ca="1" t="shared" si="18"/>
        <v>1</v>
      </c>
      <c r="AH305" s="108">
        <f ca="1" t="shared" si="15"/>
        <v>3</v>
      </c>
      <c r="AI305" s="108">
        <f ca="1" t="shared" si="16"/>
        <v>30</v>
      </c>
      <c r="AJ305" s="108">
        <f ca="1" t="shared" si="17"/>
        <v>1</v>
      </c>
    </row>
    <row r="306" spans="1:36" ht="15">
      <c r="A306" s="177">
        <v>5</v>
      </c>
      <c r="B306">
        <v>1</v>
      </c>
      <c r="C306">
        <v>0</v>
      </c>
      <c r="D306">
        <v>0</v>
      </c>
      <c r="E306">
        <v>0</v>
      </c>
      <c r="F306">
        <v>0</v>
      </c>
      <c r="G306">
        <v>0</v>
      </c>
      <c r="H306">
        <v>0</v>
      </c>
      <c r="I306">
        <v>0</v>
      </c>
      <c r="J306">
        <v>0</v>
      </c>
      <c r="K306">
        <v>0</v>
      </c>
      <c r="L306">
        <v>0</v>
      </c>
      <c r="M306">
        <v>0</v>
      </c>
      <c r="N306">
        <v>0</v>
      </c>
      <c r="O306">
        <v>5</v>
      </c>
      <c r="P306">
        <v>0</v>
      </c>
      <c r="Q306">
        <v>0</v>
      </c>
      <c r="R306">
        <v>0</v>
      </c>
      <c r="S306">
        <v>0</v>
      </c>
      <c r="T306">
        <v>0</v>
      </c>
      <c r="U306">
        <v>0</v>
      </c>
      <c r="V306">
        <v>0</v>
      </c>
      <c r="W306">
        <v>0</v>
      </c>
      <c r="X306">
        <v>0</v>
      </c>
      <c r="Y306">
        <v>0</v>
      </c>
      <c r="Z306">
        <v>0</v>
      </c>
      <c r="AA306">
        <v>0</v>
      </c>
      <c r="AB306">
        <v>0</v>
      </c>
      <c r="AC306">
        <v>0</v>
      </c>
      <c r="AD306">
        <v>0</v>
      </c>
      <c r="AE306">
        <v>0</v>
      </c>
      <c r="AF306">
        <v>0</v>
      </c>
      <c r="AG306">
        <v>0</v>
      </c>
      <c r="AH306">
        <f t="shared" si="15"/>
        <v>5</v>
      </c>
      <c r="AI306">
        <f t="shared" si="16"/>
        <v>30</v>
      </c>
      <c r="AJ306">
        <f t="shared" si="17"/>
        <v>1</v>
      </c>
    </row>
    <row r="307" spans="1:36" ht="15">
      <c r="A307" s="177"/>
      <c r="B307">
        <v>2</v>
      </c>
      <c r="C307">
        <v>0</v>
      </c>
      <c r="D307">
        <v>0</v>
      </c>
      <c r="E307">
        <v>0</v>
      </c>
      <c r="F307">
        <v>0</v>
      </c>
      <c r="G307">
        <v>0</v>
      </c>
      <c r="H307">
        <v>0</v>
      </c>
      <c r="I307">
        <v>0</v>
      </c>
      <c r="J307">
        <v>0</v>
      </c>
      <c r="K307">
        <v>0</v>
      </c>
      <c r="L307">
        <v>0</v>
      </c>
      <c r="M307">
        <v>0</v>
      </c>
      <c r="N307">
        <v>0</v>
      </c>
      <c r="O307">
        <v>0</v>
      </c>
      <c r="P307">
        <v>0</v>
      </c>
      <c r="Q307">
        <v>0</v>
      </c>
      <c r="R307">
        <v>0</v>
      </c>
      <c r="S307">
        <v>0</v>
      </c>
      <c r="T307">
        <v>0</v>
      </c>
      <c r="U307">
        <v>0</v>
      </c>
      <c r="V307">
        <v>0</v>
      </c>
      <c r="W307">
        <v>0</v>
      </c>
      <c r="X307">
        <v>0</v>
      </c>
      <c r="Y307">
        <v>0</v>
      </c>
      <c r="Z307">
        <v>0</v>
      </c>
      <c r="AA307">
        <v>0</v>
      </c>
      <c r="AB307">
        <v>0</v>
      </c>
      <c r="AC307">
        <v>0</v>
      </c>
      <c r="AD307">
        <v>0</v>
      </c>
      <c r="AE307">
        <v>0</v>
      </c>
      <c r="AF307">
        <v>0</v>
      </c>
      <c r="AG307">
        <v>0</v>
      </c>
      <c r="AH307">
        <f t="shared" si="15"/>
        <v>0</v>
      </c>
      <c r="AI307">
        <f t="shared" si="16"/>
        <v>31</v>
      </c>
      <c r="AJ307">
        <f t="shared" si="17"/>
        <v>0</v>
      </c>
    </row>
    <row r="308" spans="1:36" ht="15">
      <c r="A308" s="177"/>
      <c r="B308">
        <v>3</v>
      </c>
      <c r="C308">
        <v>0</v>
      </c>
      <c r="D308">
        <v>0</v>
      </c>
      <c r="E308">
        <v>0</v>
      </c>
      <c r="F308">
        <v>0</v>
      </c>
      <c r="G308">
        <v>0</v>
      </c>
      <c r="H308">
        <v>0</v>
      </c>
      <c r="I308">
        <v>0</v>
      </c>
      <c r="J308">
        <v>0</v>
      </c>
      <c r="K308">
        <v>0</v>
      </c>
      <c r="L308">
        <v>0</v>
      </c>
      <c r="M308">
        <v>0</v>
      </c>
      <c r="N308">
        <v>0</v>
      </c>
      <c r="O308">
        <v>0</v>
      </c>
      <c r="P308">
        <v>0</v>
      </c>
      <c r="Q308">
        <v>0</v>
      </c>
      <c r="R308">
        <v>0</v>
      </c>
      <c r="S308">
        <v>0</v>
      </c>
      <c r="T308">
        <v>0</v>
      </c>
      <c r="U308">
        <v>0</v>
      </c>
      <c r="V308">
        <v>0</v>
      </c>
      <c r="W308">
        <v>0</v>
      </c>
      <c r="X308">
        <v>0</v>
      </c>
      <c r="Y308">
        <v>0</v>
      </c>
      <c r="Z308">
        <v>0</v>
      </c>
      <c r="AA308">
        <v>0</v>
      </c>
      <c r="AB308">
        <v>0</v>
      </c>
      <c r="AC308">
        <v>0</v>
      </c>
      <c r="AD308">
        <v>0</v>
      </c>
      <c r="AE308">
        <v>0</v>
      </c>
      <c r="AF308">
        <v>0</v>
      </c>
      <c r="AG308">
        <v>0</v>
      </c>
      <c r="AH308">
        <f t="shared" si="15"/>
        <v>0</v>
      </c>
      <c r="AI308">
        <f t="shared" si="16"/>
        <v>31</v>
      </c>
      <c r="AJ308">
        <f t="shared" si="17"/>
        <v>0</v>
      </c>
    </row>
    <row r="309" spans="1:36" ht="15">
      <c r="A309" s="177"/>
      <c r="B309">
        <v>4</v>
      </c>
      <c r="C309">
        <v>0</v>
      </c>
      <c r="D309">
        <v>0</v>
      </c>
      <c r="E309">
        <v>0</v>
      </c>
      <c r="F309">
        <v>0</v>
      </c>
      <c r="G309">
        <v>0</v>
      </c>
      <c r="H309">
        <v>0</v>
      </c>
      <c r="I309">
        <v>0</v>
      </c>
      <c r="J309">
        <v>0</v>
      </c>
      <c r="K309">
        <v>0</v>
      </c>
      <c r="L309">
        <v>0</v>
      </c>
      <c r="M309">
        <v>0</v>
      </c>
      <c r="N309">
        <v>0</v>
      </c>
      <c r="O309">
        <v>0</v>
      </c>
      <c r="P309">
        <v>0</v>
      </c>
      <c r="Q309">
        <v>0</v>
      </c>
      <c r="R309">
        <v>0</v>
      </c>
      <c r="S309">
        <v>0</v>
      </c>
      <c r="T309">
        <v>0</v>
      </c>
      <c r="U309">
        <v>0</v>
      </c>
      <c r="V309">
        <v>0</v>
      </c>
      <c r="W309">
        <v>0</v>
      </c>
      <c r="X309">
        <v>0</v>
      </c>
      <c r="Y309">
        <v>0</v>
      </c>
      <c r="Z309">
        <v>0</v>
      </c>
      <c r="AA309">
        <v>0</v>
      </c>
      <c r="AB309">
        <v>0</v>
      </c>
      <c r="AC309">
        <v>0</v>
      </c>
      <c r="AD309">
        <v>0</v>
      </c>
      <c r="AE309">
        <v>0</v>
      </c>
      <c r="AF309">
        <v>0</v>
      </c>
      <c r="AG309">
        <v>0</v>
      </c>
      <c r="AH309">
        <f t="shared" si="15"/>
        <v>0</v>
      </c>
      <c r="AI309">
        <f t="shared" si="16"/>
        <v>31</v>
      </c>
      <c r="AJ309">
        <f t="shared" si="17"/>
        <v>0</v>
      </c>
    </row>
    <row r="310" spans="1:36" ht="15">
      <c r="A310" s="177"/>
      <c r="B310">
        <v>5</v>
      </c>
      <c r="C310">
        <v>0</v>
      </c>
      <c r="D310">
        <v>0</v>
      </c>
      <c r="E310">
        <v>0</v>
      </c>
      <c r="F310">
        <v>0</v>
      </c>
      <c r="G310">
        <v>0</v>
      </c>
      <c r="H310">
        <v>0</v>
      </c>
      <c r="I310">
        <v>0</v>
      </c>
      <c r="J310">
        <v>0</v>
      </c>
      <c r="K310">
        <v>0</v>
      </c>
      <c r="L310">
        <v>0</v>
      </c>
      <c r="M310">
        <v>1</v>
      </c>
      <c r="N310">
        <v>0</v>
      </c>
      <c r="O310">
        <v>0</v>
      </c>
      <c r="P310">
        <v>0</v>
      </c>
      <c r="Q310">
        <v>0</v>
      </c>
      <c r="R310">
        <v>0</v>
      </c>
      <c r="S310">
        <v>0</v>
      </c>
      <c r="T310">
        <v>0</v>
      </c>
      <c r="U310">
        <v>0</v>
      </c>
      <c r="V310">
        <v>0</v>
      </c>
      <c r="W310">
        <v>0</v>
      </c>
      <c r="X310">
        <v>0</v>
      </c>
      <c r="Y310">
        <v>0</v>
      </c>
      <c r="Z310">
        <v>0</v>
      </c>
      <c r="AA310">
        <v>0</v>
      </c>
      <c r="AB310">
        <v>0</v>
      </c>
      <c r="AC310">
        <v>0</v>
      </c>
      <c r="AD310">
        <v>0</v>
      </c>
      <c r="AE310">
        <v>0</v>
      </c>
      <c r="AF310">
        <v>0</v>
      </c>
      <c r="AG310">
        <v>0</v>
      </c>
      <c r="AH310">
        <f t="shared" si="15"/>
        <v>1</v>
      </c>
      <c r="AI310">
        <f t="shared" si="16"/>
        <v>30</v>
      </c>
      <c r="AJ310">
        <f t="shared" si="17"/>
        <v>1</v>
      </c>
    </row>
    <row r="311" spans="1:36" ht="15">
      <c r="A311" s="177"/>
      <c r="B311">
        <v>6</v>
      </c>
      <c r="C311">
        <v>0</v>
      </c>
      <c r="D311">
        <v>0</v>
      </c>
      <c r="E311">
        <v>0</v>
      </c>
      <c r="F311">
        <v>0</v>
      </c>
      <c r="G311">
        <v>0</v>
      </c>
      <c r="H311">
        <v>0</v>
      </c>
      <c r="I311">
        <v>0</v>
      </c>
      <c r="J311">
        <v>0</v>
      </c>
      <c r="K311">
        <v>2</v>
      </c>
      <c r="L311">
        <v>0</v>
      </c>
      <c r="M311">
        <v>0</v>
      </c>
      <c r="N311">
        <v>0</v>
      </c>
      <c r="O311">
        <v>0</v>
      </c>
      <c r="P311">
        <v>0</v>
      </c>
      <c r="Q311">
        <v>0</v>
      </c>
      <c r="R311">
        <v>0</v>
      </c>
      <c r="S311">
        <v>0</v>
      </c>
      <c r="T311">
        <v>0</v>
      </c>
      <c r="U311">
        <v>0</v>
      </c>
      <c r="V311">
        <v>0</v>
      </c>
      <c r="W311">
        <v>0</v>
      </c>
      <c r="X311">
        <v>0</v>
      </c>
      <c r="Y311">
        <v>0</v>
      </c>
      <c r="Z311">
        <v>0</v>
      </c>
      <c r="AA311">
        <v>0</v>
      </c>
      <c r="AB311">
        <v>0</v>
      </c>
      <c r="AC311">
        <v>0</v>
      </c>
      <c r="AD311">
        <v>0</v>
      </c>
      <c r="AE311">
        <v>0</v>
      </c>
      <c r="AF311">
        <v>0</v>
      </c>
      <c r="AG311">
        <v>10</v>
      </c>
      <c r="AH311">
        <f t="shared" si="15"/>
        <v>12</v>
      </c>
      <c r="AI311">
        <f t="shared" si="16"/>
        <v>29</v>
      </c>
      <c r="AJ311">
        <f t="shared" si="17"/>
        <v>2</v>
      </c>
    </row>
    <row r="312" spans="1:36" ht="15">
      <c r="A312" s="177"/>
      <c r="B312">
        <v>7</v>
      </c>
      <c r="C312">
        <v>0</v>
      </c>
      <c r="D312">
        <v>0</v>
      </c>
      <c r="E312">
        <v>0</v>
      </c>
      <c r="F312">
        <v>0</v>
      </c>
      <c r="G312">
        <v>0</v>
      </c>
      <c r="H312">
        <v>0</v>
      </c>
      <c r="I312">
        <v>7</v>
      </c>
      <c r="J312">
        <v>0</v>
      </c>
      <c r="K312">
        <v>0</v>
      </c>
      <c r="L312">
        <v>0</v>
      </c>
      <c r="M312">
        <v>1</v>
      </c>
      <c r="N312">
        <v>0</v>
      </c>
      <c r="O312">
        <v>0</v>
      </c>
      <c r="P312">
        <v>0</v>
      </c>
      <c r="Q312">
        <v>0</v>
      </c>
      <c r="R312">
        <v>0</v>
      </c>
      <c r="S312">
        <v>0</v>
      </c>
      <c r="T312">
        <v>0</v>
      </c>
      <c r="U312">
        <v>0</v>
      </c>
      <c r="V312">
        <v>0</v>
      </c>
      <c r="W312">
        <v>0</v>
      </c>
      <c r="X312">
        <v>1</v>
      </c>
      <c r="Y312">
        <v>0</v>
      </c>
      <c r="Z312">
        <v>0</v>
      </c>
      <c r="AA312">
        <v>0</v>
      </c>
      <c r="AB312">
        <v>0</v>
      </c>
      <c r="AC312">
        <v>0</v>
      </c>
      <c r="AD312">
        <v>0</v>
      </c>
      <c r="AE312">
        <v>0</v>
      </c>
      <c r="AF312">
        <v>3</v>
      </c>
      <c r="AG312">
        <v>0</v>
      </c>
      <c r="AH312">
        <f t="shared" si="15"/>
        <v>12</v>
      </c>
      <c r="AI312">
        <f t="shared" si="16"/>
        <v>27</v>
      </c>
      <c r="AJ312">
        <f t="shared" si="17"/>
        <v>4</v>
      </c>
    </row>
    <row r="313" spans="1:36" ht="15">
      <c r="A313" s="177"/>
      <c r="B313">
        <v>8</v>
      </c>
      <c r="C313">
        <v>0</v>
      </c>
      <c r="D313">
        <v>0</v>
      </c>
      <c r="E313">
        <v>0</v>
      </c>
      <c r="F313">
        <v>0</v>
      </c>
      <c r="G313">
        <v>0</v>
      </c>
      <c r="H313">
        <v>0</v>
      </c>
      <c r="I313">
        <v>0</v>
      </c>
      <c r="J313">
        <v>0</v>
      </c>
      <c r="K313">
        <v>0</v>
      </c>
      <c r="L313">
        <v>0</v>
      </c>
      <c r="M313">
        <v>0</v>
      </c>
      <c r="N313">
        <v>0</v>
      </c>
      <c r="O313">
        <v>5</v>
      </c>
      <c r="P313">
        <v>0</v>
      </c>
      <c r="Q313">
        <v>0</v>
      </c>
      <c r="R313">
        <v>0</v>
      </c>
      <c r="S313">
        <v>0</v>
      </c>
      <c r="T313">
        <v>0</v>
      </c>
      <c r="U313">
        <v>0</v>
      </c>
      <c r="V313">
        <v>0</v>
      </c>
      <c r="W313">
        <v>0</v>
      </c>
      <c r="X313">
        <v>0</v>
      </c>
      <c r="Y313">
        <v>0</v>
      </c>
      <c r="Z313">
        <v>0</v>
      </c>
      <c r="AA313">
        <v>0</v>
      </c>
      <c r="AB313">
        <v>0</v>
      </c>
      <c r="AC313">
        <v>0</v>
      </c>
      <c r="AD313">
        <v>0</v>
      </c>
      <c r="AE313">
        <v>0</v>
      </c>
      <c r="AF313">
        <v>0</v>
      </c>
      <c r="AG313">
        <v>0</v>
      </c>
      <c r="AH313">
        <f t="shared" si="15"/>
        <v>5</v>
      </c>
      <c r="AI313">
        <f t="shared" si="16"/>
        <v>30</v>
      </c>
      <c r="AJ313">
        <f t="shared" si="17"/>
        <v>1</v>
      </c>
    </row>
    <row r="314" spans="1:36" ht="15">
      <c r="A314" s="177"/>
      <c r="B314">
        <v>9</v>
      </c>
      <c r="C314">
        <v>0</v>
      </c>
      <c r="D314">
        <v>0</v>
      </c>
      <c r="E314">
        <v>0</v>
      </c>
      <c r="F314">
        <v>0</v>
      </c>
      <c r="G314">
        <v>0</v>
      </c>
      <c r="H314">
        <v>0</v>
      </c>
      <c r="I314">
        <v>0</v>
      </c>
      <c r="J314">
        <v>0</v>
      </c>
      <c r="K314">
        <v>0</v>
      </c>
      <c r="L314">
        <v>0</v>
      </c>
      <c r="M314">
        <v>0</v>
      </c>
      <c r="N314">
        <v>0</v>
      </c>
      <c r="O314">
        <v>3</v>
      </c>
      <c r="P314">
        <v>0</v>
      </c>
      <c r="Q314">
        <v>0</v>
      </c>
      <c r="R314">
        <v>0</v>
      </c>
      <c r="S314">
        <v>1</v>
      </c>
      <c r="T314">
        <v>0</v>
      </c>
      <c r="U314">
        <v>0</v>
      </c>
      <c r="V314">
        <v>0</v>
      </c>
      <c r="W314">
        <v>0</v>
      </c>
      <c r="X314">
        <v>0</v>
      </c>
      <c r="Y314">
        <v>0</v>
      </c>
      <c r="Z314">
        <v>0</v>
      </c>
      <c r="AA314">
        <v>0</v>
      </c>
      <c r="AB314">
        <v>0</v>
      </c>
      <c r="AC314">
        <v>0</v>
      </c>
      <c r="AD314">
        <v>0</v>
      </c>
      <c r="AE314">
        <v>0</v>
      </c>
      <c r="AF314">
        <v>0</v>
      </c>
      <c r="AG314">
        <v>0</v>
      </c>
      <c r="AH314">
        <f t="shared" si="15"/>
        <v>4</v>
      </c>
      <c r="AI314">
        <f t="shared" si="16"/>
        <v>29</v>
      </c>
      <c r="AJ314">
        <f t="shared" si="17"/>
        <v>2</v>
      </c>
    </row>
    <row r="315" spans="1:36" ht="15">
      <c r="A315" s="177"/>
      <c r="B315">
        <v>10</v>
      </c>
      <c r="C315">
        <v>0</v>
      </c>
      <c r="D315">
        <v>0</v>
      </c>
      <c r="E315">
        <v>0</v>
      </c>
      <c r="F315">
        <v>0</v>
      </c>
      <c r="G315">
        <v>0</v>
      </c>
      <c r="H315">
        <v>0</v>
      </c>
      <c r="I315">
        <v>0</v>
      </c>
      <c r="J315">
        <v>0</v>
      </c>
      <c r="K315">
        <v>0</v>
      </c>
      <c r="L315">
        <v>0</v>
      </c>
      <c r="M315">
        <v>0</v>
      </c>
      <c r="N315">
        <v>2</v>
      </c>
      <c r="O315">
        <v>0</v>
      </c>
      <c r="P315">
        <v>0</v>
      </c>
      <c r="Q315">
        <v>0</v>
      </c>
      <c r="R315">
        <v>0</v>
      </c>
      <c r="S315">
        <v>0</v>
      </c>
      <c r="T315">
        <v>0</v>
      </c>
      <c r="U315">
        <v>0</v>
      </c>
      <c r="V315">
        <v>0</v>
      </c>
      <c r="W315">
        <v>0</v>
      </c>
      <c r="X315">
        <v>0</v>
      </c>
      <c r="Y315">
        <v>0</v>
      </c>
      <c r="Z315">
        <v>0</v>
      </c>
      <c r="AA315">
        <v>0</v>
      </c>
      <c r="AB315">
        <v>0</v>
      </c>
      <c r="AC315">
        <v>0</v>
      </c>
      <c r="AD315">
        <v>0</v>
      </c>
      <c r="AE315">
        <v>0</v>
      </c>
      <c r="AF315">
        <v>0</v>
      </c>
      <c r="AG315">
        <v>0</v>
      </c>
      <c r="AH315">
        <f t="shared" si="15"/>
        <v>2</v>
      </c>
      <c r="AI315">
        <f t="shared" si="16"/>
        <v>30</v>
      </c>
      <c r="AJ315">
        <f t="shared" si="17"/>
        <v>1</v>
      </c>
    </row>
    <row r="316" spans="1:36" ht="15">
      <c r="A316" s="177"/>
      <c r="B316">
        <v>11</v>
      </c>
      <c r="C316">
        <v>0</v>
      </c>
      <c r="D316">
        <v>0</v>
      </c>
      <c r="E316">
        <v>0</v>
      </c>
      <c r="F316">
        <v>0</v>
      </c>
      <c r="G316">
        <v>0</v>
      </c>
      <c r="H316">
        <v>0</v>
      </c>
      <c r="I316">
        <v>0</v>
      </c>
      <c r="J316">
        <v>0</v>
      </c>
      <c r="K316">
        <v>0</v>
      </c>
      <c r="L316">
        <v>0</v>
      </c>
      <c r="M316">
        <v>5</v>
      </c>
      <c r="N316">
        <v>0</v>
      </c>
      <c r="O316">
        <v>0</v>
      </c>
      <c r="P316">
        <v>0</v>
      </c>
      <c r="Q316">
        <v>0</v>
      </c>
      <c r="R316">
        <v>0</v>
      </c>
      <c r="S316">
        <v>0</v>
      </c>
      <c r="T316">
        <v>0</v>
      </c>
      <c r="U316">
        <v>0</v>
      </c>
      <c r="V316">
        <v>0</v>
      </c>
      <c r="W316">
        <v>0</v>
      </c>
      <c r="X316">
        <v>0</v>
      </c>
      <c r="Y316">
        <v>0</v>
      </c>
      <c r="Z316">
        <v>0</v>
      </c>
      <c r="AA316">
        <v>0</v>
      </c>
      <c r="AB316">
        <v>0</v>
      </c>
      <c r="AC316">
        <v>0</v>
      </c>
      <c r="AD316">
        <v>0</v>
      </c>
      <c r="AE316">
        <v>0</v>
      </c>
      <c r="AF316">
        <v>0</v>
      </c>
      <c r="AG316">
        <v>0</v>
      </c>
      <c r="AH316">
        <f t="shared" si="15"/>
        <v>5</v>
      </c>
      <c r="AI316">
        <f t="shared" si="16"/>
        <v>30</v>
      </c>
      <c r="AJ316">
        <f t="shared" si="17"/>
        <v>1</v>
      </c>
    </row>
    <row r="317" spans="1:36" ht="15">
      <c r="A317" s="177"/>
      <c r="B317">
        <v>12</v>
      </c>
      <c r="C317">
        <v>0</v>
      </c>
      <c r="D317">
        <v>0</v>
      </c>
      <c r="E317">
        <v>0</v>
      </c>
      <c r="F317">
        <v>0</v>
      </c>
      <c r="G317">
        <v>0</v>
      </c>
      <c r="H317">
        <v>0</v>
      </c>
      <c r="I317">
        <v>0</v>
      </c>
      <c r="J317">
        <v>0</v>
      </c>
      <c r="K317">
        <v>0</v>
      </c>
      <c r="L317">
        <v>0</v>
      </c>
      <c r="M317">
        <v>0</v>
      </c>
      <c r="N317">
        <v>0</v>
      </c>
      <c r="O317">
        <v>0</v>
      </c>
      <c r="P317">
        <v>0</v>
      </c>
      <c r="Q317">
        <v>0</v>
      </c>
      <c r="R317">
        <v>0</v>
      </c>
      <c r="S317">
        <v>0</v>
      </c>
      <c r="T317">
        <v>0</v>
      </c>
      <c r="U317">
        <v>0</v>
      </c>
      <c r="V317">
        <v>0</v>
      </c>
      <c r="W317">
        <v>0</v>
      </c>
      <c r="X317">
        <v>3</v>
      </c>
      <c r="Y317">
        <v>0</v>
      </c>
      <c r="Z317">
        <v>0</v>
      </c>
      <c r="AA317">
        <v>0</v>
      </c>
      <c r="AB317">
        <v>0</v>
      </c>
      <c r="AC317">
        <v>0</v>
      </c>
      <c r="AD317">
        <v>0</v>
      </c>
      <c r="AE317">
        <v>0</v>
      </c>
      <c r="AF317">
        <v>0</v>
      </c>
      <c r="AG317">
        <v>0</v>
      </c>
      <c r="AH317">
        <f t="shared" si="15"/>
        <v>3</v>
      </c>
      <c r="AI317">
        <f t="shared" si="16"/>
        <v>30</v>
      </c>
      <c r="AJ317">
        <f t="shared" si="17"/>
        <v>1</v>
      </c>
    </row>
    <row r="318" spans="1:36" ht="15">
      <c r="A318" s="177"/>
      <c r="B318">
        <v>13</v>
      </c>
      <c r="C318">
        <v>0</v>
      </c>
      <c r="D318">
        <v>0</v>
      </c>
      <c r="E318">
        <v>0</v>
      </c>
      <c r="F318">
        <v>0</v>
      </c>
      <c r="G318">
        <v>0</v>
      </c>
      <c r="H318">
        <v>0</v>
      </c>
      <c r="I318">
        <v>0</v>
      </c>
      <c r="J318">
        <v>0</v>
      </c>
      <c r="K318">
        <v>0</v>
      </c>
      <c r="L318">
        <v>0</v>
      </c>
      <c r="M318">
        <v>0</v>
      </c>
      <c r="N318">
        <v>0</v>
      </c>
      <c r="O318">
        <v>1</v>
      </c>
      <c r="P318">
        <v>0</v>
      </c>
      <c r="Q318">
        <v>0</v>
      </c>
      <c r="R318">
        <v>0</v>
      </c>
      <c r="S318">
        <v>0</v>
      </c>
      <c r="T318">
        <v>1</v>
      </c>
      <c r="U318">
        <v>0</v>
      </c>
      <c r="V318">
        <v>0</v>
      </c>
      <c r="W318">
        <v>0</v>
      </c>
      <c r="X318">
        <v>1</v>
      </c>
      <c r="Y318">
        <v>0</v>
      </c>
      <c r="Z318">
        <v>0</v>
      </c>
      <c r="AA318">
        <v>0</v>
      </c>
      <c r="AB318">
        <v>0</v>
      </c>
      <c r="AC318">
        <v>0</v>
      </c>
      <c r="AD318">
        <v>0</v>
      </c>
      <c r="AE318">
        <v>0</v>
      </c>
      <c r="AF318">
        <v>0</v>
      </c>
      <c r="AG318">
        <v>0</v>
      </c>
      <c r="AH318">
        <f t="shared" si="15"/>
        <v>3</v>
      </c>
      <c r="AI318">
        <f t="shared" si="16"/>
        <v>28</v>
      </c>
      <c r="AJ318">
        <f t="shared" si="17"/>
        <v>3</v>
      </c>
    </row>
    <row r="319" spans="1:36" ht="15">
      <c r="A319" s="177"/>
      <c r="B319">
        <v>14</v>
      </c>
      <c r="C319">
        <v>0</v>
      </c>
      <c r="D319">
        <v>0</v>
      </c>
      <c r="E319">
        <v>0</v>
      </c>
      <c r="F319">
        <v>0</v>
      </c>
      <c r="G319">
        <v>0</v>
      </c>
      <c r="H319">
        <v>0</v>
      </c>
      <c r="I319">
        <v>0</v>
      </c>
      <c r="J319">
        <v>0</v>
      </c>
      <c r="K319">
        <v>0</v>
      </c>
      <c r="L319">
        <v>0</v>
      </c>
      <c r="M319">
        <v>0</v>
      </c>
      <c r="N319">
        <v>0</v>
      </c>
      <c r="O319">
        <v>1</v>
      </c>
      <c r="P319">
        <v>0</v>
      </c>
      <c r="Q319">
        <v>0</v>
      </c>
      <c r="R319">
        <v>0</v>
      </c>
      <c r="S319">
        <v>0</v>
      </c>
      <c r="T319">
        <v>0</v>
      </c>
      <c r="U319">
        <v>0</v>
      </c>
      <c r="V319">
        <v>0</v>
      </c>
      <c r="W319">
        <v>0</v>
      </c>
      <c r="X319">
        <v>0</v>
      </c>
      <c r="Y319">
        <v>0</v>
      </c>
      <c r="Z319">
        <v>0</v>
      </c>
      <c r="AA319">
        <v>0</v>
      </c>
      <c r="AB319">
        <v>0</v>
      </c>
      <c r="AC319">
        <v>0</v>
      </c>
      <c r="AD319">
        <v>0</v>
      </c>
      <c r="AE319">
        <v>0</v>
      </c>
      <c r="AF319">
        <v>0</v>
      </c>
      <c r="AG319">
        <v>0</v>
      </c>
      <c r="AH319">
        <f t="shared" si="15"/>
        <v>1</v>
      </c>
      <c r="AI319">
        <f t="shared" si="16"/>
        <v>30</v>
      </c>
      <c r="AJ319">
        <f t="shared" si="17"/>
        <v>1</v>
      </c>
    </row>
    <row r="320" spans="1:36" ht="15">
      <c r="A320" s="177"/>
      <c r="B320">
        <v>15</v>
      </c>
      <c r="C320">
        <v>0</v>
      </c>
      <c r="D320">
        <v>0</v>
      </c>
      <c r="E320">
        <v>0</v>
      </c>
      <c r="F320">
        <v>0</v>
      </c>
      <c r="G320">
        <v>0</v>
      </c>
      <c r="H320">
        <v>0</v>
      </c>
      <c r="I320">
        <v>0</v>
      </c>
      <c r="J320">
        <v>0</v>
      </c>
      <c r="K320">
        <v>0</v>
      </c>
      <c r="L320">
        <v>0</v>
      </c>
      <c r="M320">
        <v>0</v>
      </c>
      <c r="N320">
        <v>0</v>
      </c>
      <c r="O320">
        <v>0</v>
      </c>
      <c r="P320">
        <v>0</v>
      </c>
      <c r="Q320">
        <v>0</v>
      </c>
      <c r="R320">
        <v>0</v>
      </c>
      <c r="S320">
        <v>0</v>
      </c>
      <c r="T320">
        <v>0</v>
      </c>
      <c r="U320">
        <v>0</v>
      </c>
      <c r="V320">
        <v>0</v>
      </c>
      <c r="W320">
        <v>0</v>
      </c>
      <c r="X320">
        <v>0</v>
      </c>
      <c r="Y320">
        <v>0</v>
      </c>
      <c r="Z320">
        <v>0</v>
      </c>
      <c r="AA320">
        <v>0</v>
      </c>
      <c r="AB320">
        <v>0</v>
      </c>
      <c r="AC320">
        <v>0</v>
      </c>
      <c r="AD320">
        <v>0</v>
      </c>
      <c r="AE320">
        <v>0</v>
      </c>
      <c r="AF320">
        <v>0</v>
      </c>
      <c r="AG320">
        <v>0</v>
      </c>
      <c r="AH320">
        <f t="shared" si="15"/>
        <v>0</v>
      </c>
      <c r="AI320">
        <f t="shared" si="16"/>
        <v>31</v>
      </c>
      <c r="AJ320">
        <f t="shared" si="17"/>
        <v>0</v>
      </c>
    </row>
    <row r="321" spans="1:36" ht="15">
      <c r="A321" s="177"/>
      <c r="B321">
        <v>16</v>
      </c>
      <c r="C321">
        <v>0</v>
      </c>
      <c r="D321">
        <v>0</v>
      </c>
      <c r="E321">
        <v>0</v>
      </c>
      <c r="F321">
        <v>0</v>
      </c>
      <c r="G321">
        <v>0</v>
      </c>
      <c r="H321">
        <v>0</v>
      </c>
      <c r="I321">
        <v>0</v>
      </c>
      <c r="J321">
        <v>0</v>
      </c>
      <c r="K321">
        <v>0</v>
      </c>
      <c r="L321">
        <v>0</v>
      </c>
      <c r="M321">
        <v>0</v>
      </c>
      <c r="N321">
        <v>0</v>
      </c>
      <c r="O321">
        <v>0</v>
      </c>
      <c r="P321">
        <v>0</v>
      </c>
      <c r="Q321">
        <v>0</v>
      </c>
      <c r="R321">
        <v>0</v>
      </c>
      <c r="S321">
        <v>0</v>
      </c>
      <c r="T321">
        <v>0</v>
      </c>
      <c r="U321">
        <v>0</v>
      </c>
      <c r="V321">
        <v>0</v>
      </c>
      <c r="W321">
        <v>0</v>
      </c>
      <c r="X321">
        <v>0</v>
      </c>
      <c r="Y321">
        <v>0</v>
      </c>
      <c r="Z321">
        <v>0</v>
      </c>
      <c r="AA321">
        <v>0</v>
      </c>
      <c r="AB321">
        <v>0</v>
      </c>
      <c r="AC321">
        <v>0</v>
      </c>
      <c r="AD321">
        <v>0</v>
      </c>
      <c r="AE321">
        <v>0</v>
      </c>
      <c r="AF321">
        <v>0</v>
      </c>
      <c r="AG321">
        <v>0</v>
      </c>
      <c r="AH321">
        <f t="shared" si="15"/>
        <v>0</v>
      </c>
      <c r="AI321">
        <f t="shared" si="16"/>
        <v>31</v>
      </c>
      <c r="AJ321">
        <f t="shared" si="17"/>
        <v>0</v>
      </c>
    </row>
    <row r="322" spans="1:36" ht="15">
      <c r="A322" s="177"/>
      <c r="B322">
        <v>17</v>
      </c>
      <c r="C322">
        <v>0</v>
      </c>
      <c r="D322">
        <v>0</v>
      </c>
      <c r="E322">
        <v>0</v>
      </c>
      <c r="F322">
        <v>0</v>
      </c>
      <c r="G322">
        <v>0</v>
      </c>
      <c r="H322">
        <v>0</v>
      </c>
      <c r="I322">
        <v>0</v>
      </c>
      <c r="J322">
        <v>0</v>
      </c>
      <c r="K322">
        <v>0</v>
      </c>
      <c r="L322">
        <v>0</v>
      </c>
      <c r="M322">
        <v>0</v>
      </c>
      <c r="N322">
        <v>0</v>
      </c>
      <c r="O322">
        <v>0</v>
      </c>
      <c r="P322">
        <v>0</v>
      </c>
      <c r="Q322">
        <v>0</v>
      </c>
      <c r="R322">
        <v>0</v>
      </c>
      <c r="S322">
        <v>0</v>
      </c>
      <c r="T322">
        <v>0</v>
      </c>
      <c r="U322">
        <v>0</v>
      </c>
      <c r="V322">
        <v>0</v>
      </c>
      <c r="W322">
        <v>0</v>
      </c>
      <c r="X322">
        <v>0</v>
      </c>
      <c r="Y322">
        <v>0</v>
      </c>
      <c r="Z322">
        <v>0</v>
      </c>
      <c r="AA322">
        <v>0</v>
      </c>
      <c r="AB322">
        <v>0</v>
      </c>
      <c r="AC322">
        <v>0</v>
      </c>
      <c r="AD322">
        <v>0</v>
      </c>
      <c r="AE322">
        <v>0</v>
      </c>
      <c r="AF322">
        <v>0</v>
      </c>
      <c r="AG322">
        <v>0</v>
      </c>
      <c r="AH322">
        <f t="shared" si="15"/>
        <v>0</v>
      </c>
      <c r="AI322">
        <f t="shared" si="16"/>
        <v>31</v>
      </c>
      <c r="AJ322">
        <f t="shared" si="17"/>
        <v>0</v>
      </c>
    </row>
    <row r="323" spans="1:36" ht="15">
      <c r="A323" s="177"/>
      <c r="B323">
        <v>18</v>
      </c>
      <c r="C323">
        <v>0</v>
      </c>
      <c r="D323">
        <v>0</v>
      </c>
      <c r="E323">
        <v>0</v>
      </c>
      <c r="F323">
        <v>0</v>
      </c>
      <c r="G323">
        <v>0</v>
      </c>
      <c r="H323">
        <v>0</v>
      </c>
      <c r="I323">
        <v>0</v>
      </c>
      <c r="J323">
        <v>0</v>
      </c>
      <c r="K323">
        <v>0</v>
      </c>
      <c r="L323">
        <v>0</v>
      </c>
      <c r="M323">
        <v>0</v>
      </c>
      <c r="N323">
        <v>0</v>
      </c>
      <c r="O323">
        <v>0</v>
      </c>
      <c r="P323">
        <v>0</v>
      </c>
      <c r="Q323">
        <v>0</v>
      </c>
      <c r="R323">
        <v>0</v>
      </c>
      <c r="S323">
        <v>0</v>
      </c>
      <c r="T323">
        <v>0</v>
      </c>
      <c r="U323">
        <v>0</v>
      </c>
      <c r="V323">
        <v>0</v>
      </c>
      <c r="W323">
        <v>0</v>
      </c>
      <c r="X323">
        <v>0</v>
      </c>
      <c r="Y323">
        <v>0</v>
      </c>
      <c r="Z323">
        <v>0</v>
      </c>
      <c r="AA323">
        <v>0</v>
      </c>
      <c r="AB323">
        <v>0</v>
      </c>
      <c r="AC323">
        <v>0</v>
      </c>
      <c r="AD323">
        <v>0</v>
      </c>
      <c r="AE323">
        <v>0</v>
      </c>
      <c r="AF323">
        <v>0</v>
      </c>
      <c r="AG323">
        <v>0</v>
      </c>
      <c r="AH323">
        <f aca="true" t="shared" si="19" ref="AH323:AH368">SUM(C323:AG323)</f>
        <v>0</v>
      </c>
      <c r="AI323">
        <f aca="true" t="shared" si="20" ref="AI323:AI368">COUNTIF(C323:AG323,0)</f>
        <v>31</v>
      </c>
      <c r="AJ323">
        <f aca="true" t="shared" si="21" ref="AJ323:AJ368">31-AI323</f>
        <v>0</v>
      </c>
    </row>
    <row r="324" spans="1:36" ht="15">
      <c r="A324" s="177"/>
      <c r="B324">
        <v>19</v>
      </c>
      <c r="C324">
        <v>0</v>
      </c>
      <c r="D324">
        <v>0</v>
      </c>
      <c r="E324">
        <v>0</v>
      </c>
      <c r="F324">
        <v>0</v>
      </c>
      <c r="G324">
        <v>0</v>
      </c>
      <c r="H324">
        <v>0</v>
      </c>
      <c r="I324">
        <v>0</v>
      </c>
      <c r="J324">
        <v>0</v>
      </c>
      <c r="K324">
        <v>0</v>
      </c>
      <c r="L324">
        <v>0</v>
      </c>
      <c r="M324">
        <v>0</v>
      </c>
      <c r="N324">
        <v>0</v>
      </c>
      <c r="O324">
        <v>5</v>
      </c>
      <c r="P324">
        <v>0</v>
      </c>
      <c r="Q324">
        <v>0</v>
      </c>
      <c r="R324">
        <v>0</v>
      </c>
      <c r="S324">
        <v>0</v>
      </c>
      <c r="T324">
        <v>0</v>
      </c>
      <c r="U324">
        <v>0</v>
      </c>
      <c r="V324">
        <v>0</v>
      </c>
      <c r="W324">
        <v>0</v>
      </c>
      <c r="X324">
        <v>0</v>
      </c>
      <c r="Y324">
        <v>0</v>
      </c>
      <c r="Z324">
        <v>0</v>
      </c>
      <c r="AA324">
        <v>0</v>
      </c>
      <c r="AB324">
        <v>0</v>
      </c>
      <c r="AC324">
        <v>0</v>
      </c>
      <c r="AD324">
        <v>0</v>
      </c>
      <c r="AE324">
        <v>0</v>
      </c>
      <c r="AF324">
        <v>0</v>
      </c>
      <c r="AG324">
        <v>0</v>
      </c>
      <c r="AH324">
        <f t="shared" si="19"/>
        <v>5</v>
      </c>
      <c r="AI324">
        <f t="shared" si="20"/>
        <v>30</v>
      </c>
      <c r="AJ324">
        <f t="shared" si="21"/>
        <v>1</v>
      </c>
    </row>
    <row r="325" spans="1:36" ht="15">
      <c r="A325" s="177"/>
      <c r="B325">
        <v>20</v>
      </c>
      <c r="C325">
        <v>0</v>
      </c>
      <c r="D325">
        <v>0</v>
      </c>
      <c r="E325">
        <v>0</v>
      </c>
      <c r="F325">
        <v>0</v>
      </c>
      <c r="G325">
        <v>0</v>
      </c>
      <c r="H325">
        <v>0</v>
      </c>
      <c r="I325">
        <v>0</v>
      </c>
      <c r="J325">
        <v>0</v>
      </c>
      <c r="K325">
        <v>0</v>
      </c>
      <c r="L325">
        <v>0</v>
      </c>
      <c r="M325">
        <v>0</v>
      </c>
      <c r="N325">
        <v>0</v>
      </c>
      <c r="O325">
        <v>0</v>
      </c>
      <c r="P325">
        <v>0</v>
      </c>
      <c r="Q325">
        <v>0</v>
      </c>
      <c r="R325">
        <v>0</v>
      </c>
      <c r="S325">
        <v>3</v>
      </c>
      <c r="T325">
        <v>0</v>
      </c>
      <c r="U325">
        <v>0</v>
      </c>
      <c r="V325">
        <v>0</v>
      </c>
      <c r="W325">
        <v>0</v>
      </c>
      <c r="X325">
        <v>0</v>
      </c>
      <c r="Y325">
        <v>0</v>
      </c>
      <c r="Z325">
        <v>0</v>
      </c>
      <c r="AA325">
        <v>0</v>
      </c>
      <c r="AB325">
        <v>0</v>
      </c>
      <c r="AC325">
        <v>0</v>
      </c>
      <c r="AD325">
        <v>0</v>
      </c>
      <c r="AE325">
        <v>0</v>
      </c>
      <c r="AF325">
        <v>0</v>
      </c>
      <c r="AG325">
        <v>0</v>
      </c>
      <c r="AH325">
        <f t="shared" si="19"/>
        <v>3</v>
      </c>
      <c r="AI325">
        <f t="shared" si="20"/>
        <v>30</v>
      </c>
      <c r="AJ325">
        <f t="shared" si="21"/>
        <v>1</v>
      </c>
    </row>
    <row r="326" spans="1:36" ht="15">
      <c r="A326" s="177"/>
      <c r="B326">
        <v>21</v>
      </c>
      <c r="C326">
        <v>0</v>
      </c>
      <c r="D326">
        <v>0</v>
      </c>
      <c r="E326">
        <v>0</v>
      </c>
      <c r="F326">
        <v>0</v>
      </c>
      <c r="G326">
        <v>0</v>
      </c>
      <c r="H326">
        <v>0</v>
      </c>
      <c r="I326">
        <v>0</v>
      </c>
      <c r="J326">
        <v>0</v>
      </c>
      <c r="K326">
        <v>0</v>
      </c>
      <c r="L326">
        <v>0</v>
      </c>
      <c r="M326">
        <v>0</v>
      </c>
      <c r="N326">
        <v>0</v>
      </c>
      <c r="O326">
        <v>0</v>
      </c>
      <c r="P326">
        <v>0</v>
      </c>
      <c r="Q326">
        <v>0</v>
      </c>
      <c r="R326">
        <v>0</v>
      </c>
      <c r="S326">
        <v>0</v>
      </c>
      <c r="T326">
        <v>0</v>
      </c>
      <c r="U326">
        <v>0</v>
      </c>
      <c r="V326">
        <v>0</v>
      </c>
      <c r="W326">
        <v>0</v>
      </c>
      <c r="X326">
        <v>0</v>
      </c>
      <c r="Y326">
        <v>0</v>
      </c>
      <c r="Z326">
        <v>0</v>
      </c>
      <c r="AA326">
        <v>0</v>
      </c>
      <c r="AB326">
        <v>0</v>
      </c>
      <c r="AC326">
        <v>0</v>
      </c>
      <c r="AD326">
        <v>0</v>
      </c>
      <c r="AE326">
        <v>0</v>
      </c>
      <c r="AF326">
        <v>0</v>
      </c>
      <c r="AG326">
        <v>0</v>
      </c>
      <c r="AH326">
        <f t="shared" si="19"/>
        <v>0</v>
      </c>
      <c r="AI326">
        <f t="shared" si="20"/>
        <v>31</v>
      </c>
      <c r="AJ326">
        <f t="shared" si="21"/>
        <v>0</v>
      </c>
    </row>
    <row r="327" spans="1:36" ht="15">
      <c r="A327" s="177"/>
      <c r="B327">
        <v>22</v>
      </c>
      <c r="C327">
        <v>0</v>
      </c>
      <c r="D327">
        <v>0</v>
      </c>
      <c r="E327">
        <v>0</v>
      </c>
      <c r="F327">
        <v>0</v>
      </c>
      <c r="G327">
        <v>0</v>
      </c>
      <c r="H327">
        <v>0</v>
      </c>
      <c r="I327">
        <v>0</v>
      </c>
      <c r="J327">
        <v>0</v>
      </c>
      <c r="K327">
        <v>0</v>
      </c>
      <c r="L327">
        <v>0</v>
      </c>
      <c r="M327">
        <v>0</v>
      </c>
      <c r="N327">
        <v>0</v>
      </c>
      <c r="O327">
        <v>0</v>
      </c>
      <c r="P327">
        <v>0</v>
      </c>
      <c r="Q327">
        <v>0</v>
      </c>
      <c r="R327">
        <v>0</v>
      </c>
      <c r="S327">
        <v>0</v>
      </c>
      <c r="T327">
        <v>0</v>
      </c>
      <c r="U327">
        <v>0</v>
      </c>
      <c r="V327">
        <v>0</v>
      </c>
      <c r="W327">
        <v>0</v>
      </c>
      <c r="X327">
        <v>0</v>
      </c>
      <c r="Y327">
        <v>0</v>
      </c>
      <c r="Z327">
        <v>0</v>
      </c>
      <c r="AA327">
        <v>0</v>
      </c>
      <c r="AB327">
        <v>0</v>
      </c>
      <c r="AC327">
        <v>0</v>
      </c>
      <c r="AD327">
        <v>0</v>
      </c>
      <c r="AE327">
        <v>0</v>
      </c>
      <c r="AF327">
        <v>0</v>
      </c>
      <c r="AG327">
        <v>0</v>
      </c>
      <c r="AH327">
        <f t="shared" si="19"/>
        <v>0</v>
      </c>
      <c r="AI327">
        <f t="shared" si="20"/>
        <v>31</v>
      </c>
      <c r="AJ327">
        <f t="shared" si="21"/>
        <v>0</v>
      </c>
    </row>
    <row r="328" spans="1:36" ht="15">
      <c r="A328" s="177"/>
      <c r="B328">
        <v>23</v>
      </c>
      <c r="C328">
        <v>0</v>
      </c>
      <c r="D328">
        <v>0</v>
      </c>
      <c r="E328">
        <v>0</v>
      </c>
      <c r="F328">
        <v>0</v>
      </c>
      <c r="G328">
        <v>0</v>
      </c>
      <c r="H328">
        <v>0</v>
      </c>
      <c r="I328">
        <v>0</v>
      </c>
      <c r="J328">
        <v>0</v>
      </c>
      <c r="K328">
        <v>0</v>
      </c>
      <c r="L328">
        <v>0</v>
      </c>
      <c r="M328">
        <v>0</v>
      </c>
      <c r="N328">
        <v>0</v>
      </c>
      <c r="O328">
        <v>0</v>
      </c>
      <c r="P328">
        <v>0</v>
      </c>
      <c r="Q328">
        <v>0</v>
      </c>
      <c r="R328">
        <v>0</v>
      </c>
      <c r="S328">
        <v>0</v>
      </c>
      <c r="T328">
        <v>0</v>
      </c>
      <c r="U328">
        <v>0</v>
      </c>
      <c r="V328">
        <v>0</v>
      </c>
      <c r="W328">
        <v>0</v>
      </c>
      <c r="X328">
        <v>1</v>
      </c>
      <c r="Y328">
        <v>0</v>
      </c>
      <c r="Z328">
        <v>0</v>
      </c>
      <c r="AA328">
        <v>0</v>
      </c>
      <c r="AB328">
        <v>0</v>
      </c>
      <c r="AC328">
        <v>0</v>
      </c>
      <c r="AD328">
        <v>0</v>
      </c>
      <c r="AE328">
        <v>0</v>
      </c>
      <c r="AF328">
        <v>0</v>
      </c>
      <c r="AG328">
        <v>0</v>
      </c>
      <c r="AH328">
        <f t="shared" si="19"/>
        <v>1</v>
      </c>
      <c r="AI328">
        <f t="shared" si="20"/>
        <v>30</v>
      </c>
      <c r="AJ328">
        <f t="shared" si="21"/>
        <v>1</v>
      </c>
    </row>
    <row r="329" spans="1:36" ht="15">
      <c r="A329" s="177"/>
      <c r="B329">
        <v>24</v>
      </c>
      <c r="C329">
        <v>0</v>
      </c>
      <c r="D329">
        <v>0</v>
      </c>
      <c r="E329">
        <v>0</v>
      </c>
      <c r="F329">
        <v>0</v>
      </c>
      <c r="G329">
        <v>0</v>
      </c>
      <c r="H329">
        <v>0</v>
      </c>
      <c r="I329">
        <v>0</v>
      </c>
      <c r="J329">
        <v>0</v>
      </c>
      <c r="K329">
        <v>0</v>
      </c>
      <c r="L329">
        <v>0</v>
      </c>
      <c r="M329">
        <v>0</v>
      </c>
      <c r="N329">
        <v>0</v>
      </c>
      <c r="O329">
        <v>0</v>
      </c>
      <c r="P329">
        <v>1</v>
      </c>
      <c r="Q329">
        <v>0</v>
      </c>
      <c r="R329">
        <v>0</v>
      </c>
      <c r="S329">
        <v>0</v>
      </c>
      <c r="T329">
        <v>0</v>
      </c>
      <c r="U329">
        <v>0</v>
      </c>
      <c r="V329">
        <v>0</v>
      </c>
      <c r="W329">
        <v>0</v>
      </c>
      <c r="X329">
        <v>0</v>
      </c>
      <c r="Y329">
        <v>0</v>
      </c>
      <c r="Z329">
        <v>0</v>
      </c>
      <c r="AA329">
        <v>0</v>
      </c>
      <c r="AB329">
        <v>0</v>
      </c>
      <c r="AC329">
        <v>0</v>
      </c>
      <c r="AD329">
        <v>0</v>
      </c>
      <c r="AE329">
        <v>0</v>
      </c>
      <c r="AF329">
        <v>0</v>
      </c>
      <c r="AG329">
        <v>0</v>
      </c>
      <c r="AH329">
        <f t="shared" si="19"/>
        <v>1</v>
      </c>
      <c r="AI329">
        <f t="shared" si="20"/>
        <v>30</v>
      </c>
      <c r="AJ329">
        <f t="shared" si="21"/>
        <v>1</v>
      </c>
    </row>
    <row r="330" spans="1:36" ht="15">
      <c r="A330" s="177"/>
      <c r="B330">
        <v>25</v>
      </c>
      <c r="C330">
        <v>0</v>
      </c>
      <c r="D330">
        <v>0</v>
      </c>
      <c r="E330">
        <v>0</v>
      </c>
      <c r="F330">
        <v>0</v>
      </c>
      <c r="G330">
        <v>0</v>
      </c>
      <c r="H330">
        <v>0</v>
      </c>
      <c r="I330">
        <v>0</v>
      </c>
      <c r="J330">
        <v>0</v>
      </c>
      <c r="K330">
        <v>0</v>
      </c>
      <c r="L330">
        <v>0</v>
      </c>
      <c r="M330">
        <v>0</v>
      </c>
      <c r="N330">
        <v>0</v>
      </c>
      <c r="O330">
        <v>0</v>
      </c>
      <c r="P330">
        <v>0</v>
      </c>
      <c r="Q330">
        <v>0</v>
      </c>
      <c r="R330">
        <v>0</v>
      </c>
      <c r="S330">
        <v>0</v>
      </c>
      <c r="T330">
        <v>0</v>
      </c>
      <c r="U330">
        <v>0</v>
      </c>
      <c r="V330">
        <v>0</v>
      </c>
      <c r="W330">
        <v>0</v>
      </c>
      <c r="X330">
        <v>0</v>
      </c>
      <c r="Y330">
        <v>0</v>
      </c>
      <c r="Z330">
        <v>0</v>
      </c>
      <c r="AA330">
        <v>0</v>
      </c>
      <c r="AB330">
        <v>0</v>
      </c>
      <c r="AC330">
        <v>0</v>
      </c>
      <c r="AD330">
        <v>0</v>
      </c>
      <c r="AE330">
        <v>0</v>
      </c>
      <c r="AF330">
        <v>0</v>
      </c>
      <c r="AG330">
        <v>0</v>
      </c>
      <c r="AH330">
        <f t="shared" si="19"/>
        <v>0</v>
      </c>
      <c r="AI330">
        <f t="shared" si="20"/>
        <v>31</v>
      </c>
      <c r="AJ330">
        <f t="shared" si="21"/>
        <v>0</v>
      </c>
    </row>
    <row r="331" spans="1:36" ht="15">
      <c r="A331" s="177"/>
      <c r="B331">
        <v>26</v>
      </c>
      <c r="C331">
        <v>0</v>
      </c>
      <c r="D331">
        <v>0</v>
      </c>
      <c r="E331">
        <v>0</v>
      </c>
      <c r="F331">
        <v>0</v>
      </c>
      <c r="G331">
        <v>0</v>
      </c>
      <c r="H331">
        <v>0</v>
      </c>
      <c r="I331">
        <v>0</v>
      </c>
      <c r="J331">
        <v>0</v>
      </c>
      <c r="K331">
        <v>0</v>
      </c>
      <c r="L331">
        <v>0</v>
      </c>
      <c r="M331">
        <v>0</v>
      </c>
      <c r="N331">
        <v>0</v>
      </c>
      <c r="O331">
        <v>0</v>
      </c>
      <c r="P331">
        <v>0</v>
      </c>
      <c r="Q331">
        <v>0</v>
      </c>
      <c r="R331">
        <v>0</v>
      </c>
      <c r="S331">
        <v>0</v>
      </c>
      <c r="T331">
        <v>0</v>
      </c>
      <c r="U331">
        <v>0</v>
      </c>
      <c r="V331">
        <v>0</v>
      </c>
      <c r="W331">
        <v>0</v>
      </c>
      <c r="X331">
        <v>1</v>
      </c>
      <c r="Y331">
        <v>0</v>
      </c>
      <c r="Z331">
        <v>0</v>
      </c>
      <c r="AA331">
        <v>0</v>
      </c>
      <c r="AB331">
        <v>0</v>
      </c>
      <c r="AC331">
        <v>0</v>
      </c>
      <c r="AD331">
        <v>0</v>
      </c>
      <c r="AE331">
        <v>0</v>
      </c>
      <c r="AF331">
        <v>0</v>
      </c>
      <c r="AG331">
        <v>0</v>
      </c>
      <c r="AH331">
        <f t="shared" si="19"/>
        <v>1</v>
      </c>
      <c r="AI331">
        <f t="shared" si="20"/>
        <v>30</v>
      </c>
      <c r="AJ331">
        <f t="shared" si="21"/>
        <v>1</v>
      </c>
    </row>
    <row r="332" spans="1:36" ht="15">
      <c r="A332" s="177"/>
      <c r="B332">
        <v>27</v>
      </c>
      <c r="C332">
        <v>0</v>
      </c>
      <c r="D332">
        <v>0</v>
      </c>
      <c r="E332">
        <v>0</v>
      </c>
      <c r="F332">
        <v>0</v>
      </c>
      <c r="G332">
        <v>0</v>
      </c>
      <c r="H332">
        <v>0</v>
      </c>
      <c r="I332">
        <v>0</v>
      </c>
      <c r="J332">
        <v>0</v>
      </c>
      <c r="K332">
        <v>0</v>
      </c>
      <c r="L332">
        <v>0</v>
      </c>
      <c r="M332">
        <v>0</v>
      </c>
      <c r="N332">
        <v>0</v>
      </c>
      <c r="O332">
        <v>0</v>
      </c>
      <c r="P332">
        <v>0</v>
      </c>
      <c r="Q332">
        <v>0</v>
      </c>
      <c r="R332">
        <v>0</v>
      </c>
      <c r="S332">
        <v>0</v>
      </c>
      <c r="T332">
        <v>0</v>
      </c>
      <c r="U332">
        <v>0</v>
      </c>
      <c r="V332">
        <v>0</v>
      </c>
      <c r="W332">
        <v>0</v>
      </c>
      <c r="X332">
        <v>0</v>
      </c>
      <c r="Y332">
        <v>0</v>
      </c>
      <c r="Z332">
        <v>0</v>
      </c>
      <c r="AA332">
        <v>0</v>
      </c>
      <c r="AB332">
        <v>0</v>
      </c>
      <c r="AC332">
        <v>0</v>
      </c>
      <c r="AD332">
        <v>0</v>
      </c>
      <c r="AE332">
        <v>0</v>
      </c>
      <c r="AF332">
        <v>0</v>
      </c>
      <c r="AG332">
        <v>0</v>
      </c>
      <c r="AH332">
        <f t="shared" si="19"/>
        <v>0</v>
      </c>
      <c r="AI332">
        <f t="shared" si="20"/>
        <v>31</v>
      </c>
      <c r="AJ332">
        <f t="shared" si="21"/>
        <v>0</v>
      </c>
    </row>
    <row r="333" spans="1:36" ht="15">
      <c r="A333" s="177"/>
      <c r="B333">
        <v>28</v>
      </c>
      <c r="C333">
        <v>0</v>
      </c>
      <c r="D333">
        <v>0</v>
      </c>
      <c r="E333">
        <v>0</v>
      </c>
      <c r="F333">
        <v>0</v>
      </c>
      <c r="G333">
        <v>0</v>
      </c>
      <c r="H333">
        <v>0</v>
      </c>
      <c r="I333">
        <v>0</v>
      </c>
      <c r="J333">
        <v>0</v>
      </c>
      <c r="K333">
        <v>0</v>
      </c>
      <c r="L333">
        <v>0</v>
      </c>
      <c r="M333">
        <v>0</v>
      </c>
      <c r="N333">
        <v>0</v>
      </c>
      <c r="O333">
        <v>0</v>
      </c>
      <c r="P333">
        <v>0</v>
      </c>
      <c r="Q333">
        <v>0</v>
      </c>
      <c r="R333">
        <v>0</v>
      </c>
      <c r="S333">
        <v>0</v>
      </c>
      <c r="T333">
        <v>0</v>
      </c>
      <c r="U333">
        <v>0</v>
      </c>
      <c r="V333">
        <v>0</v>
      </c>
      <c r="W333">
        <v>0</v>
      </c>
      <c r="X333">
        <v>0</v>
      </c>
      <c r="Y333">
        <v>0</v>
      </c>
      <c r="Z333">
        <v>0</v>
      </c>
      <c r="AA333">
        <v>0</v>
      </c>
      <c r="AB333">
        <v>0</v>
      </c>
      <c r="AC333">
        <v>0</v>
      </c>
      <c r="AD333">
        <v>0</v>
      </c>
      <c r="AE333">
        <v>0</v>
      </c>
      <c r="AF333">
        <v>0</v>
      </c>
      <c r="AG333">
        <v>0</v>
      </c>
      <c r="AH333">
        <f t="shared" si="19"/>
        <v>0</v>
      </c>
      <c r="AI333">
        <f t="shared" si="20"/>
        <v>31</v>
      </c>
      <c r="AJ333">
        <f t="shared" si="21"/>
        <v>0</v>
      </c>
    </row>
    <row r="334" spans="1:36" ht="15">
      <c r="A334" s="177"/>
      <c r="B334">
        <v>29</v>
      </c>
      <c r="C334">
        <v>0</v>
      </c>
      <c r="D334">
        <v>0</v>
      </c>
      <c r="E334">
        <v>0</v>
      </c>
      <c r="F334">
        <v>0</v>
      </c>
      <c r="G334">
        <v>0</v>
      </c>
      <c r="H334">
        <v>0</v>
      </c>
      <c r="I334">
        <v>0</v>
      </c>
      <c r="J334">
        <v>0</v>
      </c>
      <c r="K334">
        <v>0</v>
      </c>
      <c r="L334">
        <v>0</v>
      </c>
      <c r="M334">
        <v>0</v>
      </c>
      <c r="N334">
        <v>0</v>
      </c>
      <c r="O334">
        <v>0</v>
      </c>
      <c r="P334">
        <v>0</v>
      </c>
      <c r="Q334">
        <v>0</v>
      </c>
      <c r="R334">
        <v>0</v>
      </c>
      <c r="S334">
        <v>0</v>
      </c>
      <c r="T334">
        <v>0</v>
      </c>
      <c r="U334">
        <v>0</v>
      </c>
      <c r="V334">
        <v>0</v>
      </c>
      <c r="W334">
        <v>0</v>
      </c>
      <c r="X334">
        <v>0</v>
      </c>
      <c r="Y334">
        <v>0</v>
      </c>
      <c r="Z334">
        <v>0</v>
      </c>
      <c r="AA334">
        <v>0</v>
      </c>
      <c r="AB334">
        <v>0</v>
      </c>
      <c r="AC334">
        <v>0</v>
      </c>
      <c r="AD334">
        <v>0</v>
      </c>
      <c r="AE334">
        <v>0</v>
      </c>
      <c r="AF334">
        <v>0</v>
      </c>
      <c r="AG334">
        <v>0</v>
      </c>
      <c r="AH334">
        <f t="shared" si="19"/>
        <v>0</v>
      </c>
      <c r="AI334">
        <f t="shared" si="20"/>
        <v>31</v>
      </c>
      <c r="AJ334">
        <f t="shared" si="21"/>
        <v>0</v>
      </c>
    </row>
    <row r="335" spans="1:36" ht="15">
      <c r="A335" s="177"/>
      <c r="B335">
        <v>30</v>
      </c>
      <c r="C335">
        <v>0</v>
      </c>
      <c r="D335">
        <v>0</v>
      </c>
      <c r="E335">
        <v>0</v>
      </c>
      <c r="F335">
        <v>0</v>
      </c>
      <c r="G335">
        <v>0</v>
      </c>
      <c r="H335">
        <v>0</v>
      </c>
      <c r="I335">
        <v>0</v>
      </c>
      <c r="J335">
        <v>0</v>
      </c>
      <c r="K335">
        <v>0</v>
      </c>
      <c r="L335">
        <v>0</v>
      </c>
      <c r="M335">
        <v>0</v>
      </c>
      <c r="N335">
        <v>0</v>
      </c>
      <c r="O335">
        <v>0</v>
      </c>
      <c r="P335">
        <v>0</v>
      </c>
      <c r="Q335">
        <v>0</v>
      </c>
      <c r="R335">
        <v>0</v>
      </c>
      <c r="S335">
        <v>0</v>
      </c>
      <c r="T335">
        <v>0</v>
      </c>
      <c r="U335">
        <v>0</v>
      </c>
      <c r="V335">
        <v>0</v>
      </c>
      <c r="W335">
        <v>0</v>
      </c>
      <c r="X335">
        <v>1</v>
      </c>
      <c r="Y335">
        <v>0</v>
      </c>
      <c r="Z335">
        <v>0</v>
      </c>
      <c r="AA335">
        <v>0</v>
      </c>
      <c r="AB335">
        <v>0</v>
      </c>
      <c r="AC335">
        <v>0</v>
      </c>
      <c r="AD335">
        <v>0</v>
      </c>
      <c r="AE335">
        <v>0</v>
      </c>
      <c r="AF335">
        <v>0</v>
      </c>
      <c r="AG335">
        <v>0</v>
      </c>
      <c r="AH335">
        <f t="shared" si="19"/>
        <v>1</v>
      </c>
      <c r="AI335">
        <f t="shared" si="20"/>
        <v>30</v>
      </c>
      <c r="AJ335">
        <f t="shared" si="21"/>
        <v>1</v>
      </c>
    </row>
    <row r="336" spans="1:36" ht="15">
      <c r="A336" s="177"/>
      <c r="B336">
        <v>31</v>
      </c>
      <c r="C336">
        <v>0</v>
      </c>
      <c r="D336">
        <v>0</v>
      </c>
      <c r="E336">
        <v>0</v>
      </c>
      <c r="F336">
        <v>0</v>
      </c>
      <c r="G336">
        <v>0</v>
      </c>
      <c r="H336">
        <v>0</v>
      </c>
      <c r="I336">
        <v>0</v>
      </c>
      <c r="J336">
        <v>0</v>
      </c>
      <c r="K336">
        <v>0</v>
      </c>
      <c r="L336">
        <v>0</v>
      </c>
      <c r="M336">
        <v>0</v>
      </c>
      <c r="N336">
        <v>0</v>
      </c>
      <c r="O336">
        <v>1</v>
      </c>
      <c r="P336">
        <v>0</v>
      </c>
      <c r="Q336">
        <v>0</v>
      </c>
      <c r="R336">
        <v>0</v>
      </c>
      <c r="S336">
        <v>0</v>
      </c>
      <c r="T336">
        <v>0</v>
      </c>
      <c r="U336">
        <v>0</v>
      </c>
      <c r="V336">
        <v>0</v>
      </c>
      <c r="W336">
        <v>0</v>
      </c>
      <c r="X336">
        <v>0</v>
      </c>
      <c r="Y336">
        <v>0</v>
      </c>
      <c r="Z336">
        <v>0</v>
      </c>
      <c r="AA336">
        <v>0</v>
      </c>
      <c r="AB336">
        <v>0</v>
      </c>
      <c r="AC336">
        <v>0</v>
      </c>
      <c r="AD336">
        <v>0</v>
      </c>
      <c r="AE336">
        <v>0</v>
      </c>
      <c r="AF336">
        <v>0</v>
      </c>
      <c r="AG336">
        <v>0</v>
      </c>
      <c r="AH336">
        <f t="shared" si="19"/>
        <v>1</v>
      </c>
      <c r="AI336">
        <f t="shared" si="20"/>
        <v>30</v>
      </c>
      <c r="AJ336">
        <f t="shared" si="21"/>
        <v>1</v>
      </c>
    </row>
    <row r="337" spans="1:36" ht="15">
      <c r="A337" s="177"/>
      <c r="B337">
        <v>32</v>
      </c>
      <c r="C337">
        <v>0</v>
      </c>
      <c r="D337">
        <v>0</v>
      </c>
      <c r="E337">
        <v>0</v>
      </c>
      <c r="F337">
        <v>0</v>
      </c>
      <c r="G337">
        <v>0</v>
      </c>
      <c r="H337">
        <v>0</v>
      </c>
      <c r="I337">
        <v>0</v>
      </c>
      <c r="J337">
        <v>0</v>
      </c>
      <c r="K337">
        <v>0</v>
      </c>
      <c r="L337">
        <v>0</v>
      </c>
      <c r="M337">
        <v>0</v>
      </c>
      <c r="N337">
        <v>0</v>
      </c>
      <c r="O337">
        <v>0</v>
      </c>
      <c r="P337">
        <v>0</v>
      </c>
      <c r="Q337">
        <v>0</v>
      </c>
      <c r="R337">
        <v>0</v>
      </c>
      <c r="S337">
        <v>0</v>
      </c>
      <c r="T337">
        <v>0</v>
      </c>
      <c r="U337">
        <v>0</v>
      </c>
      <c r="V337">
        <v>0</v>
      </c>
      <c r="W337">
        <v>0</v>
      </c>
      <c r="X337">
        <v>0</v>
      </c>
      <c r="Y337">
        <v>0</v>
      </c>
      <c r="Z337">
        <v>0</v>
      </c>
      <c r="AA337">
        <v>0</v>
      </c>
      <c r="AB337">
        <v>0</v>
      </c>
      <c r="AC337">
        <v>0</v>
      </c>
      <c r="AD337">
        <v>0</v>
      </c>
      <c r="AE337">
        <v>0</v>
      </c>
      <c r="AF337">
        <v>0</v>
      </c>
      <c r="AG337">
        <v>0</v>
      </c>
      <c r="AH337">
        <f t="shared" si="19"/>
        <v>0</v>
      </c>
      <c r="AI337">
        <f t="shared" si="20"/>
        <v>31</v>
      </c>
      <c r="AJ337">
        <f t="shared" si="21"/>
        <v>0</v>
      </c>
    </row>
    <row r="338" spans="1:36" ht="15">
      <c r="A338" s="177"/>
      <c r="B338">
        <v>33</v>
      </c>
      <c r="C338">
        <v>0</v>
      </c>
      <c r="D338">
        <v>0</v>
      </c>
      <c r="E338">
        <v>0</v>
      </c>
      <c r="F338">
        <v>0</v>
      </c>
      <c r="G338">
        <v>0</v>
      </c>
      <c r="H338">
        <v>0</v>
      </c>
      <c r="I338">
        <v>0</v>
      </c>
      <c r="J338">
        <v>0</v>
      </c>
      <c r="K338">
        <v>0</v>
      </c>
      <c r="L338">
        <v>0</v>
      </c>
      <c r="M338">
        <v>3</v>
      </c>
      <c r="N338">
        <v>0</v>
      </c>
      <c r="O338">
        <v>0</v>
      </c>
      <c r="P338">
        <v>0</v>
      </c>
      <c r="Q338">
        <v>0</v>
      </c>
      <c r="R338">
        <v>0</v>
      </c>
      <c r="S338">
        <v>0</v>
      </c>
      <c r="T338">
        <v>0</v>
      </c>
      <c r="U338">
        <v>0</v>
      </c>
      <c r="V338">
        <v>0</v>
      </c>
      <c r="W338">
        <v>0</v>
      </c>
      <c r="X338">
        <v>0</v>
      </c>
      <c r="Y338">
        <v>0</v>
      </c>
      <c r="Z338">
        <v>0</v>
      </c>
      <c r="AA338">
        <v>0</v>
      </c>
      <c r="AB338">
        <v>0</v>
      </c>
      <c r="AC338">
        <v>0</v>
      </c>
      <c r="AD338">
        <v>0</v>
      </c>
      <c r="AE338">
        <v>0</v>
      </c>
      <c r="AF338">
        <v>0</v>
      </c>
      <c r="AG338">
        <v>0</v>
      </c>
      <c r="AH338">
        <f t="shared" si="19"/>
        <v>3</v>
      </c>
      <c r="AI338">
        <f t="shared" si="20"/>
        <v>30</v>
      </c>
      <c r="AJ338">
        <f t="shared" si="21"/>
        <v>1</v>
      </c>
    </row>
    <row r="339" spans="1:36" ht="15">
      <c r="A339" s="177"/>
      <c r="B339">
        <v>34</v>
      </c>
      <c r="C339">
        <v>0</v>
      </c>
      <c r="D339">
        <v>0</v>
      </c>
      <c r="E339">
        <v>0</v>
      </c>
      <c r="F339">
        <v>0</v>
      </c>
      <c r="G339">
        <v>0</v>
      </c>
      <c r="H339">
        <v>0</v>
      </c>
      <c r="I339">
        <v>0</v>
      </c>
      <c r="J339">
        <v>0</v>
      </c>
      <c r="K339">
        <v>0</v>
      </c>
      <c r="L339">
        <v>0</v>
      </c>
      <c r="M339">
        <v>0</v>
      </c>
      <c r="N339">
        <v>0</v>
      </c>
      <c r="O339">
        <v>0</v>
      </c>
      <c r="P339">
        <v>0</v>
      </c>
      <c r="Q339">
        <v>0</v>
      </c>
      <c r="R339">
        <v>0</v>
      </c>
      <c r="S339">
        <v>0</v>
      </c>
      <c r="T339">
        <v>0</v>
      </c>
      <c r="U339">
        <v>0</v>
      </c>
      <c r="V339">
        <v>0</v>
      </c>
      <c r="W339">
        <v>0</v>
      </c>
      <c r="X339">
        <v>0</v>
      </c>
      <c r="Y339">
        <v>0</v>
      </c>
      <c r="Z339">
        <v>0</v>
      </c>
      <c r="AA339">
        <v>0</v>
      </c>
      <c r="AB339">
        <v>0</v>
      </c>
      <c r="AC339">
        <v>0</v>
      </c>
      <c r="AD339">
        <v>0</v>
      </c>
      <c r="AE339">
        <v>0</v>
      </c>
      <c r="AF339">
        <v>0</v>
      </c>
      <c r="AG339">
        <v>0</v>
      </c>
      <c r="AH339">
        <f t="shared" si="19"/>
        <v>0</v>
      </c>
      <c r="AI339">
        <f t="shared" si="20"/>
        <v>31</v>
      </c>
      <c r="AJ339">
        <f t="shared" si="21"/>
        <v>0</v>
      </c>
    </row>
    <row r="340" spans="1:36" ht="15">
      <c r="A340" s="177"/>
      <c r="B340">
        <v>35</v>
      </c>
      <c r="C340">
        <v>0</v>
      </c>
      <c r="D340">
        <v>0</v>
      </c>
      <c r="E340">
        <v>0</v>
      </c>
      <c r="F340">
        <v>0</v>
      </c>
      <c r="G340">
        <v>0</v>
      </c>
      <c r="H340">
        <v>0</v>
      </c>
      <c r="I340">
        <v>0</v>
      </c>
      <c r="J340">
        <v>0</v>
      </c>
      <c r="K340">
        <v>0</v>
      </c>
      <c r="L340">
        <v>0</v>
      </c>
      <c r="M340">
        <v>3</v>
      </c>
      <c r="N340">
        <v>0</v>
      </c>
      <c r="O340">
        <v>0</v>
      </c>
      <c r="P340">
        <v>0</v>
      </c>
      <c r="Q340">
        <v>0</v>
      </c>
      <c r="R340">
        <v>0</v>
      </c>
      <c r="S340">
        <v>0</v>
      </c>
      <c r="T340">
        <v>0</v>
      </c>
      <c r="U340">
        <v>0</v>
      </c>
      <c r="V340">
        <v>0</v>
      </c>
      <c r="W340">
        <v>0</v>
      </c>
      <c r="X340">
        <v>0</v>
      </c>
      <c r="Y340">
        <v>0</v>
      </c>
      <c r="Z340">
        <v>0</v>
      </c>
      <c r="AA340">
        <v>0</v>
      </c>
      <c r="AB340">
        <v>0</v>
      </c>
      <c r="AC340">
        <v>0</v>
      </c>
      <c r="AD340">
        <v>0</v>
      </c>
      <c r="AE340">
        <v>0</v>
      </c>
      <c r="AF340">
        <v>0</v>
      </c>
      <c r="AG340">
        <v>0</v>
      </c>
      <c r="AH340">
        <f t="shared" si="19"/>
        <v>3</v>
      </c>
      <c r="AI340">
        <f t="shared" si="20"/>
        <v>30</v>
      </c>
      <c r="AJ340">
        <f t="shared" si="21"/>
        <v>1</v>
      </c>
    </row>
    <row r="341" spans="1:36" ht="15">
      <c r="A341" s="177"/>
      <c r="B341">
        <v>36</v>
      </c>
      <c r="C341">
        <v>0</v>
      </c>
      <c r="D341">
        <v>0</v>
      </c>
      <c r="E341">
        <v>0</v>
      </c>
      <c r="F341">
        <v>0</v>
      </c>
      <c r="G341">
        <v>0</v>
      </c>
      <c r="H341">
        <v>0</v>
      </c>
      <c r="I341">
        <v>0</v>
      </c>
      <c r="J341">
        <v>0</v>
      </c>
      <c r="K341">
        <v>0</v>
      </c>
      <c r="L341">
        <v>0</v>
      </c>
      <c r="M341">
        <v>0</v>
      </c>
      <c r="N341">
        <v>0</v>
      </c>
      <c r="O341">
        <v>0</v>
      </c>
      <c r="P341">
        <v>0</v>
      </c>
      <c r="Q341">
        <v>0</v>
      </c>
      <c r="R341">
        <v>0</v>
      </c>
      <c r="S341">
        <v>0</v>
      </c>
      <c r="T341">
        <v>0</v>
      </c>
      <c r="U341">
        <v>0</v>
      </c>
      <c r="V341">
        <v>0</v>
      </c>
      <c r="W341">
        <v>0</v>
      </c>
      <c r="X341">
        <v>3</v>
      </c>
      <c r="Y341">
        <v>0</v>
      </c>
      <c r="Z341">
        <v>0</v>
      </c>
      <c r="AA341">
        <v>0</v>
      </c>
      <c r="AB341">
        <v>0</v>
      </c>
      <c r="AC341">
        <v>0</v>
      </c>
      <c r="AD341">
        <v>0</v>
      </c>
      <c r="AE341">
        <v>0</v>
      </c>
      <c r="AF341">
        <v>0</v>
      </c>
      <c r="AG341">
        <v>0</v>
      </c>
      <c r="AH341">
        <f t="shared" si="19"/>
        <v>3</v>
      </c>
      <c r="AI341">
        <f t="shared" si="20"/>
        <v>30</v>
      </c>
      <c r="AJ341">
        <f t="shared" si="21"/>
        <v>1</v>
      </c>
    </row>
    <row r="342" spans="1:36" ht="15">
      <c r="A342" s="177"/>
      <c r="B342">
        <v>37</v>
      </c>
      <c r="C342">
        <v>0</v>
      </c>
      <c r="D342">
        <v>0</v>
      </c>
      <c r="E342">
        <v>0</v>
      </c>
      <c r="F342">
        <v>0</v>
      </c>
      <c r="G342">
        <v>0</v>
      </c>
      <c r="H342">
        <v>0</v>
      </c>
      <c r="I342">
        <v>0</v>
      </c>
      <c r="J342">
        <v>0</v>
      </c>
      <c r="K342">
        <v>0</v>
      </c>
      <c r="L342">
        <v>0</v>
      </c>
      <c r="M342">
        <v>3</v>
      </c>
      <c r="N342">
        <v>0</v>
      </c>
      <c r="O342">
        <v>0</v>
      </c>
      <c r="P342">
        <v>0</v>
      </c>
      <c r="Q342">
        <v>0</v>
      </c>
      <c r="R342">
        <v>0</v>
      </c>
      <c r="S342">
        <v>0</v>
      </c>
      <c r="T342">
        <v>0</v>
      </c>
      <c r="U342">
        <v>0</v>
      </c>
      <c r="V342">
        <v>0</v>
      </c>
      <c r="W342">
        <v>0</v>
      </c>
      <c r="X342">
        <v>0</v>
      </c>
      <c r="Y342">
        <v>0</v>
      </c>
      <c r="Z342">
        <v>0</v>
      </c>
      <c r="AA342">
        <v>0</v>
      </c>
      <c r="AB342">
        <v>0</v>
      </c>
      <c r="AC342">
        <v>0</v>
      </c>
      <c r="AD342">
        <v>0</v>
      </c>
      <c r="AE342">
        <v>0</v>
      </c>
      <c r="AF342">
        <v>0</v>
      </c>
      <c r="AG342">
        <v>0</v>
      </c>
      <c r="AH342">
        <f t="shared" si="19"/>
        <v>3</v>
      </c>
      <c r="AI342">
        <f t="shared" si="20"/>
        <v>30</v>
      </c>
      <c r="AJ342">
        <f t="shared" si="21"/>
        <v>1</v>
      </c>
    </row>
    <row r="343" spans="1:36" ht="15">
      <c r="A343" s="177"/>
      <c r="B343">
        <v>38</v>
      </c>
      <c r="C343">
        <v>0</v>
      </c>
      <c r="D343">
        <v>0</v>
      </c>
      <c r="E343">
        <v>0</v>
      </c>
      <c r="F343">
        <v>0</v>
      </c>
      <c r="G343">
        <v>0</v>
      </c>
      <c r="H343">
        <v>0</v>
      </c>
      <c r="I343">
        <v>0</v>
      </c>
      <c r="J343">
        <v>0</v>
      </c>
      <c r="K343">
        <v>0</v>
      </c>
      <c r="L343">
        <v>0</v>
      </c>
      <c r="M343">
        <v>0</v>
      </c>
      <c r="N343">
        <v>0</v>
      </c>
      <c r="O343">
        <v>0</v>
      </c>
      <c r="P343">
        <v>0</v>
      </c>
      <c r="Q343">
        <v>0</v>
      </c>
      <c r="R343">
        <v>0</v>
      </c>
      <c r="S343">
        <v>0</v>
      </c>
      <c r="T343">
        <v>0</v>
      </c>
      <c r="U343">
        <v>0</v>
      </c>
      <c r="V343">
        <v>0</v>
      </c>
      <c r="W343">
        <v>0</v>
      </c>
      <c r="X343">
        <v>0</v>
      </c>
      <c r="Y343">
        <v>0</v>
      </c>
      <c r="Z343">
        <v>0</v>
      </c>
      <c r="AA343">
        <v>0</v>
      </c>
      <c r="AB343">
        <v>0</v>
      </c>
      <c r="AC343">
        <v>0</v>
      </c>
      <c r="AD343">
        <v>0</v>
      </c>
      <c r="AE343">
        <v>0</v>
      </c>
      <c r="AF343">
        <v>0</v>
      </c>
      <c r="AG343">
        <v>0</v>
      </c>
      <c r="AH343">
        <f t="shared" si="19"/>
        <v>0</v>
      </c>
      <c r="AI343">
        <f t="shared" si="20"/>
        <v>31</v>
      </c>
      <c r="AJ343">
        <f t="shared" si="21"/>
        <v>0</v>
      </c>
    </row>
    <row r="344" spans="1:36" ht="15">
      <c r="A344" s="177"/>
      <c r="B344">
        <v>39</v>
      </c>
      <c r="C344">
        <v>0</v>
      </c>
      <c r="D344">
        <v>0</v>
      </c>
      <c r="E344">
        <v>0</v>
      </c>
      <c r="F344">
        <v>0</v>
      </c>
      <c r="G344">
        <v>0</v>
      </c>
      <c r="H344">
        <v>0</v>
      </c>
      <c r="I344">
        <v>0</v>
      </c>
      <c r="J344">
        <v>0</v>
      </c>
      <c r="K344">
        <v>0</v>
      </c>
      <c r="L344">
        <v>0</v>
      </c>
      <c r="M344">
        <v>4</v>
      </c>
      <c r="N344">
        <v>0</v>
      </c>
      <c r="O344">
        <v>0</v>
      </c>
      <c r="P344">
        <v>0</v>
      </c>
      <c r="Q344">
        <v>0</v>
      </c>
      <c r="R344">
        <v>0</v>
      </c>
      <c r="S344">
        <v>0</v>
      </c>
      <c r="T344">
        <v>0</v>
      </c>
      <c r="U344">
        <v>0</v>
      </c>
      <c r="V344">
        <v>0</v>
      </c>
      <c r="W344">
        <v>0</v>
      </c>
      <c r="X344">
        <v>0</v>
      </c>
      <c r="Y344">
        <v>0</v>
      </c>
      <c r="Z344">
        <v>0</v>
      </c>
      <c r="AA344">
        <v>0</v>
      </c>
      <c r="AB344">
        <v>0</v>
      </c>
      <c r="AC344">
        <v>0</v>
      </c>
      <c r="AD344">
        <v>0</v>
      </c>
      <c r="AE344">
        <v>0</v>
      </c>
      <c r="AF344">
        <v>0</v>
      </c>
      <c r="AG344">
        <v>0</v>
      </c>
      <c r="AH344">
        <f t="shared" si="19"/>
        <v>4</v>
      </c>
      <c r="AI344">
        <f t="shared" si="20"/>
        <v>30</v>
      </c>
      <c r="AJ344">
        <f t="shared" si="21"/>
        <v>1</v>
      </c>
    </row>
    <row r="345" spans="1:36" ht="15">
      <c r="A345" s="177"/>
      <c r="B345">
        <v>40</v>
      </c>
      <c r="C345">
        <v>0</v>
      </c>
      <c r="D345">
        <v>0</v>
      </c>
      <c r="E345">
        <v>0</v>
      </c>
      <c r="F345">
        <v>0</v>
      </c>
      <c r="G345">
        <v>0</v>
      </c>
      <c r="H345">
        <v>0</v>
      </c>
      <c r="I345">
        <v>0</v>
      </c>
      <c r="J345">
        <v>0</v>
      </c>
      <c r="K345">
        <v>0</v>
      </c>
      <c r="L345">
        <v>0</v>
      </c>
      <c r="M345">
        <v>8</v>
      </c>
      <c r="N345">
        <v>0</v>
      </c>
      <c r="O345">
        <v>0</v>
      </c>
      <c r="P345">
        <v>0</v>
      </c>
      <c r="Q345">
        <v>0</v>
      </c>
      <c r="R345">
        <v>0</v>
      </c>
      <c r="S345">
        <v>0</v>
      </c>
      <c r="T345">
        <v>0</v>
      </c>
      <c r="U345">
        <v>0</v>
      </c>
      <c r="V345">
        <v>0</v>
      </c>
      <c r="W345">
        <v>0</v>
      </c>
      <c r="X345">
        <v>0</v>
      </c>
      <c r="Y345">
        <v>0</v>
      </c>
      <c r="Z345">
        <v>0</v>
      </c>
      <c r="AA345">
        <v>0</v>
      </c>
      <c r="AB345">
        <v>0</v>
      </c>
      <c r="AC345">
        <v>0</v>
      </c>
      <c r="AD345">
        <v>0</v>
      </c>
      <c r="AE345">
        <v>0</v>
      </c>
      <c r="AF345">
        <v>0</v>
      </c>
      <c r="AG345">
        <v>0</v>
      </c>
      <c r="AH345">
        <f t="shared" si="19"/>
        <v>8</v>
      </c>
      <c r="AI345">
        <f t="shared" si="20"/>
        <v>30</v>
      </c>
      <c r="AJ345">
        <f t="shared" si="21"/>
        <v>1</v>
      </c>
    </row>
    <row r="346" spans="1:36" ht="15">
      <c r="A346" s="177"/>
      <c r="B346">
        <v>41</v>
      </c>
      <c r="C346">
        <v>0</v>
      </c>
      <c r="D346">
        <v>0</v>
      </c>
      <c r="E346">
        <v>0</v>
      </c>
      <c r="F346">
        <v>0</v>
      </c>
      <c r="G346">
        <v>0</v>
      </c>
      <c r="H346">
        <v>0</v>
      </c>
      <c r="I346">
        <v>0</v>
      </c>
      <c r="J346">
        <v>0</v>
      </c>
      <c r="K346">
        <v>0</v>
      </c>
      <c r="L346">
        <v>0</v>
      </c>
      <c r="M346">
        <v>4</v>
      </c>
      <c r="N346">
        <v>0</v>
      </c>
      <c r="O346">
        <v>0</v>
      </c>
      <c r="P346">
        <v>0</v>
      </c>
      <c r="Q346">
        <v>0</v>
      </c>
      <c r="R346">
        <v>0</v>
      </c>
      <c r="S346">
        <v>0</v>
      </c>
      <c r="T346">
        <v>0</v>
      </c>
      <c r="U346">
        <v>0</v>
      </c>
      <c r="V346">
        <v>0</v>
      </c>
      <c r="W346">
        <v>0</v>
      </c>
      <c r="X346">
        <v>0</v>
      </c>
      <c r="Y346">
        <v>0</v>
      </c>
      <c r="Z346">
        <v>0</v>
      </c>
      <c r="AA346">
        <v>0</v>
      </c>
      <c r="AB346">
        <v>0</v>
      </c>
      <c r="AC346">
        <v>0</v>
      </c>
      <c r="AD346">
        <v>0</v>
      </c>
      <c r="AE346">
        <v>0</v>
      </c>
      <c r="AF346">
        <v>0</v>
      </c>
      <c r="AG346">
        <v>0</v>
      </c>
      <c r="AH346">
        <f t="shared" si="19"/>
        <v>4</v>
      </c>
      <c r="AI346">
        <f t="shared" si="20"/>
        <v>30</v>
      </c>
      <c r="AJ346">
        <f t="shared" si="21"/>
        <v>1</v>
      </c>
    </row>
    <row r="347" spans="1:36" ht="15">
      <c r="A347" s="177"/>
      <c r="B347">
        <v>42</v>
      </c>
      <c r="C347">
        <v>0</v>
      </c>
      <c r="D347">
        <v>0</v>
      </c>
      <c r="E347">
        <v>0</v>
      </c>
      <c r="F347">
        <v>0</v>
      </c>
      <c r="G347">
        <v>0</v>
      </c>
      <c r="H347">
        <v>0</v>
      </c>
      <c r="I347">
        <v>0</v>
      </c>
      <c r="J347">
        <v>0</v>
      </c>
      <c r="K347">
        <v>0</v>
      </c>
      <c r="L347">
        <v>0</v>
      </c>
      <c r="M347">
        <v>0</v>
      </c>
      <c r="N347">
        <v>0</v>
      </c>
      <c r="O347">
        <v>6</v>
      </c>
      <c r="P347">
        <v>0</v>
      </c>
      <c r="Q347">
        <v>0</v>
      </c>
      <c r="R347">
        <v>0</v>
      </c>
      <c r="S347">
        <v>0</v>
      </c>
      <c r="T347">
        <v>0</v>
      </c>
      <c r="U347">
        <v>0</v>
      </c>
      <c r="V347">
        <v>0</v>
      </c>
      <c r="W347">
        <v>0</v>
      </c>
      <c r="X347">
        <v>1</v>
      </c>
      <c r="Y347">
        <v>0</v>
      </c>
      <c r="Z347">
        <v>0</v>
      </c>
      <c r="AA347">
        <v>0</v>
      </c>
      <c r="AB347">
        <v>0</v>
      </c>
      <c r="AC347">
        <v>0</v>
      </c>
      <c r="AD347">
        <v>0</v>
      </c>
      <c r="AE347">
        <v>0</v>
      </c>
      <c r="AF347">
        <v>0</v>
      </c>
      <c r="AG347">
        <v>0</v>
      </c>
      <c r="AH347">
        <f t="shared" si="19"/>
        <v>7</v>
      </c>
      <c r="AI347">
        <f t="shared" si="20"/>
        <v>29</v>
      </c>
      <c r="AJ347">
        <f t="shared" si="21"/>
        <v>2</v>
      </c>
    </row>
    <row r="348" spans="1:36" ht="15">
      <c r="A348" s="177"/>
      <c r="B348">
        <v>43</v>
      </c>
      <c r="C348">
        <v>0</v>
      </c>
      <c r="D348">
        <v>0</v>
      </c>
      <c r="E348">
        <v>0</v>
      </c>
      <c r="F348">
        <v>0</v>
      </c>
      <c r="G348">
        <v>0</v>
      </c>
      <c r="H348">
        <v>0</v>
      </c>
      <c r="I348">
        <v>0</v>
      </c>
      <c r="J348">
        <v>0</v>
      </c>
      <c r="K348">
        <v>0</v>
      </c>
      <c r="L348">
        <v>0</v>
      </c>
      <c r="M348">
        <v>0</v>
      </c>
      <c r="N348">
        <v>0</v>
      </c>
      <c r="O348">
        <v>0</v>
      </c>
      <c r="P348">
        <v>0</v>
      </c>
      <c r="Q348">
        <v>0</v>
      </c>
      <c r="R348">
        <v>0</v>
      </c>
      <c r="S348">
        <v>0</v>
      </c>
      <c r="T348">
        <v>0</v>
      </c>
      <c r="U348">
        <v>0</v>
      </c>
      <c r="V348">
        <v>0</v>
      </c>
      <c r="W348">
        <v>0</v>
      </c>
      <c r="X348">
        <v>2</v>
      </c>
      <c r="Y348">
        <v>0</v>
      </c>
      <c r="Z348">
        <v>0</v>
      </c>
      <c r="AA348">
        <v>0</v>
      </c>
      <c r="AB348">
        <v>0</v>
      </c>
      <c r="AC348">
        <v>0</v>
      </c>
      <c r="AD348">
        <v>0</v>
      </c>
      <c r="AE348">
        <v>0</v>
      </c>
      <c r="AF348">
        <v>0</v>
      </c>
      <c r="AG348">
        <v>0</v>
      </c>
      <c r="AH348">
        <f t="shared" si="19"/>
        <v>2</v>
      </c>
      <c r="AI348">
        <f t="shared" si="20"/>
        <v>30</v>
      </c>
      <c r="AJ348">
        <f t="shared" si="21"/>
        <v>1</v>
      </c>
    </row>
    <row r="349" spans="1:36" ht="15">
      <c r="A349" s="177"/>
      <c r="B349">
        <v>44</v>
      </c>
      <c r="C349">
        <v>0</v>
      </c>
      <c r="D349">
        <v>0</v>
      </c>
      <c r="E349">
        <v>0</v>
      </c>
      <c r="F349">
        <v>0</v>
      </c>
      <c r="G349">
        <v>0</v>
      </c>
      <c r="H349">
        <v>0</v>
      </c>
      <c r="I349">
        <v>0</v>
      </c>
      <c r="J349">
        <v>0</v>
      </c>
      <c r="K349">
        <v>0</v>
      </c>
      <c r="L349">
        <v>0</v>
      </c>
      <c r="M349">
        <v>0</v>
      </c>
      <c r="N349">
        <v>0</v>
      </c>
      <c r="O349">
        <v>1</v>
      </c>
      <c r="P349">
        <v>0</v>
      </c>
      <c r="Q349">
        <v>0</v>
      </c>
      <c r="R349">
        <v>0</v>
      </c>
      <c r="S349">
        <v>0</v>
      </c>
      <c r="T349">
        <v>0</v>
      </c>
      <c r="U349">
        <v>0</v>
      </c>
      <c r="V349">
        <v>0</v>
      </c>
      <c r="W349">
        <v>0</v>
      </c>
      <c r="X349">
        <v>0</v>
      </c>
      <c r="Y349">
        <v>0</v>
      </c>
      <c r="Z349">
        <v>0</v>
      </c>
      <c r="AA349">
        <v>0</v>
      </c>
      <c r="AB349">
        <v>0</v>
      </c>
      <c r="AC349">
        <v>0</v>
      </c>
      <c r="AD349">
        <v>0</v>
      </c>
      <c r="AE349">
        <v>0</v>
      </c>
      <c r="AF349">
        <v>0</v>
      </c>
      <c r="AG349">
        <v>0</v>
      </c>
      <c r="AH349">
        <f t="shared" si="19"/>
        <v>1</v>
      </c>
      <c r="AI349">
        <f t="shared" si="20"/>
        <v>30</v>
      </c>
      <c r="AJ349">
        <f t="shared" si="21"/>
        <v>1</v>
      </c>
    </row>
    <row r="350" spans="1:36" ht="15">
      <c r="A350" s="177"/>
      <c r="B350">
        <v>45</v>
      </c>
      <c r="C350">
        <v>0</v>
      </c>
      <c r="D350">
        <v>0</v>
      </c>
      <c r="E350">
        <v>0</v>
      </c>
      <c r="F350">
        <v>0</v>
      </c>
      <c r="G350">
        <v>0</v>
      </c>
      <c r="H350">
        <v>0</v>
      </c>
      <c r="I350">
        <v>0</v>
      </c>
      <c r="J350">
        <v>0</v>
      </c>
      <c r="K350">
        <v>0</v>
      </c>
      <c r="L350">
        <v>0</v>
      </c>
      <c r="M350">
        <v>0</v>
      </c>
      <c r="N350">
        <v>0</v>
      </c>
      <c r="O350">
        <v>0</v>
      </c>
      <c r="P350">
        <v>0</v>
      </c>
      <c r="Q350">
        <v>0</v>
      </c>
      <c r="R350">
        <v>0</v>
      </c>
      <c r="S350">
        <v>0</v>
      </c>
      <c r="T350">
        <v>0</v>
      </c>
      <c r="U350">
        <v>0</v>
      </c>
      <c r="V350">
        <v>0</v>
      </c>
      <c r="W350">
        <v>0</v>
      </c>
      <c r="X350">
        <v>0</v>
      </c>
      <c r="Y350">
        <v>0</v>
      </c>
      <c r="Z350">
        <v>0</v>
      </c>
      <c r="AA350">
        <v>0</v>
      </c>
      <c r="AB350">
        <v>0</v>
      </c>
      <c r="AC350">
        <v>0</v>
      </c>
      <c r="AD350">
        <v>0</v>
      </c>
      <c r="AE350">
        <v>0</v>
      </c>
      <c r="AF350">
        <v>0</v>
      </c>
      <c r="AG350">
        <v>0</v>
      </c>
      <c r="AH350">
        <f t="shared" si="19"/>
        <v>0</v>
      </c>
      <c r="AI350">
        <f t="shared" si="20"/>
        <v>31</v>
      </c>
      <c r="AJ350">
        <f t="shared" si="21"/>
        <v>0</v>
      </c>
    </row>
    <row r="351" spans="1:36" ht="15">
      <c r="A351" s="177"/>
      <c r="B351">
        <v>46</v>
      </c>
      <c r="C351">
        <v>0</v>
      </c>
      <c r="D351">
        <v>0</v>
      </c>
      <c r="E351">
        <v>0</v>
      </c>
      <c r="F351">
        <v>0</v>
      </c>
      <c r="G351">
        <v>0</v>
      </c>
      <c r="H351">
        <v>0</v>
      </c>
      <c r="I351">
        <v>0</v>
      </c>
      <c r="J351">
        <v>0</v>
      </c>
      <c r="K351">
        <v>0</v>
      </c>
      <c r="L351">
        <v>0</v>
      </c>
      <c r="M351">
        <v>0</v>
      </c>
      <c r="N351">
        <v>0</v>
      </c>
      <c r="O351">
        <v>1</v>
      </c>
      <c r="P351">
        <v>0</v>
      </c>
      <c r="Q351">
        <v>0</v>
      </c>
      <c r="R351">
        <v>0</v>
      </c>
      <c r="S351">
        <v>0</v>
      </c>
      <c r="T351">
        <v>0</v>
      </c>
      <c r="U351">
        <v>0</v>
      </c>
      <c r="V351">
        <v>0</v>
      </c>
      <c r="W351">
        <v>0</v>
      </c>
      <c r="X351">
        <v>0</v>
      </c>
      <c r="Y351">
        <v>0</v>
      </c>
      <c r="Z351">
        <v>0</v>
      </c>
      <c r="AA351">
        <v>0</v>
      </c>
      <c r="AB351">
        <v>0</v>
      </c>
      <c r="AC351">
        <v>0</v>
      </c>
      <c r="AD351">
        <v>0</v>
      </c>
      <c r="AE351">
        <v>0</v>
      </c>
      <c r="AF351">
        <v>0</v>
      </c>
      <c r="AG351">
        <v>0</v>
      </c>
      <c r="AH351">
        <f t="shared" si="19"/>
        <v>1</v>
      </c>
      <c r="AI351">
        <f t="shared" si="20"/>
        <v>30</v>
      </c>
      <c r="AJ351">
        <f t="shared" si="21"/>
        <v>1</v>
      </c>
    </row>
    <row r="352" spans="1:36" ht="15">
      <c r="A352" s="177"/>
      <c r="B352">
        <v>47</v>
      </c>
      <c r="C352">
        <v>0</v>
      </c>
      <c r="D352">
        <v>0</v>
      </c>
      <c r="E352">
        <v>0</v>
      </c>
      <c r="F352">
        <v>0</v>
      </c>
      <c r="G352">
        <v>0</v>
      </c>
      <c r="H352">
        <v>0</v>
      </c>
      <c r="I352">
        <v>0</v>
      </c>
      <c r="J352">
        <v>0</v>
      </c>
      <c r="K352">
        <v>0</v>
      </c>
      <c r="L352">
        <v>0</v>
      </c>
      <c r="M352">
        <v>0</v>
      </c>
      <c r="N352">
        <v>0</v>
      </c>
      <c r="O352">
        <v>0</v>
      </c>
      <c r="P352">
        <v>1</v>
      </c>
      <c r="Q352">
        <v>0</v>
      </c>
      <c r="R352">
        <v>0</v>
      </c>
      <c r="S352">
        <v>0</v>
      </c>
      <c r="T352">
        <v>0</v>
      </c>
      <c r="U352">
        <v>0</v>
      </c>
      <c r="V352">
        <v>0</v>
      </c>
      <c r="W352">
        <v>0</v>
      </c>
      <c r="X352">
        <v>0</v>
      </c>
      <c r="Y352">
        <v>0</v>
      </c>
      <c r="Z352">
        <v>0</v>
      </c>
      <c r="AA352">
        <v>0</v>
      </c>
      <c r="AB352">
        <v>0</v>
      </c>
      <c r="AC352">
        <v>0</v>
      </c>
      <c r="AD352">
        <v>0</v>
      </c>
      <c r="AE352">
        <v>0</v>
      </c>
      <c r="AF352">
        <v>0</v>
      </c>
      <c r="AG352">
        <v>0</v>
      </c>
      <c r="AH352">
        <f t="shared" si="19"/>
        <v>1</v>
      </c>
      <c r="AI352">
        <f t="shared" si="20"/>
        <v>30</v>
      </c>
      <c r="AJ352">
        <f t="shared" si="21"/>
        <v>1</v>
      </c>
    </row>
    <row r="353" spans="1:36" ht="15">
      <c r="A353" s="177"/>
      <c r="B353">
        <v>48</v>
      </c>
      <c r="C353">
        <v>0</v>
      </c>
      <c r="D353">
        <v>0</v>
      </c>
      <c r="E353">
        <v>0</v>
      </c>
      <c r="F353">
        <v>0</v>
      </c>
      <c r="G353">
        <v>0</v>
      </c>
      <c r="H353">
        <v>0</v>
      </c>
      <c r="I353">
        <v>1</v>
      </c>
      <c r="J353">
        <v>0</v>
      </c>
      <c r="K353">
        <v>0</v>
      </c>
      <c r="L353">
        <v>0</v>
      </c>
      <c r="M353">
        <v>0</v>
      </c>
      <c r="N353">
        <v>0</v>
      </c>
      <c r="O353">
        <v>1</v>
      </c>
      <c r="P353">
        <v>0</v>
      </c>
      <c r="Q353">
        <v>0</v>
      </c>
      <c r="R353">
        <v>0</v>
      </c>
      <c r="S353">
        <v>0</v>
      </c>
      <c r="T353">
        <v>0</v>
      </c>
      <c r="U353">
        <v>0</v>
      </c>
      <c r="V353">
        <v>0</v>
      </c>
      <c r="W353">
        <v>0</v>
      </c>
      <c r="X353">
        <v>0</v>
      </c>
      <c r="Y353">
        <v>0</v>
      </c>
      <c r="Z353">
        <v>0</v>
      </c>
      <c r="AA353">
        <v>0</v>
      </c>
      <c r="AB353">
        <v>0</v>
      </c>
      <c r="AC353">
        <v>0</v>
      </c>
      <c r="AD353">
        <v>0</v>
      </c>
      <c r="AE353">
        <v>0</v>
      </c>
      <c r="AF353">
        <v>0</v>
      </c>
      <c r="AG353">
        <v>0</v>
      </c>
      <c r="AH353">
        <f t="shared" si="19"/>
        <v>2</v>
      </c>
      <c r="AI353">
        <f t="shared" si="20"/>
        <v>29</v>
      </c>
      <c r="AJ353">
        <f t="shared" si="21"/>
        <v>2</v>
      </c>
    </row>
    <row r="354" spans="1:36" ht="15">
      <c r="A354" s="177"/>
      <c r="B354">
        <v>49</v>
      </c>
      <c r="C354">
        <v>0</v>
      </c>
      <c r="D354">
        <v>0</v>
      </c>
      <c r="E354">
        <v>0</v>
      </c>
      <c r="F354">
        <v>0</v>
      </c>
      <c r="G354">
        <v>0</v>
      </c>
      <c r="H354">
        <v>0</v>
      </c>
      <c r="I354">
        <v>4</v>
      </c>
      <c r="J354">
        <v>0</v>
      </c>
      <c r="K354">
        <v>0</v>
      </c>
      <c r="L354">
        <v>0</v>
      </c>
      <c r="M354">
        <v>0</v>
      </c>
      <c r="N354">
        <v>0</v>
      </c>
      <c r="O354">
        <v>0</v>
      </c>
      <c r="P354">
        <v>0</v>
      </c>
      <c r="Q354">
        <v>0</v>
      </c>
      <c r="R354">
        <v>0</v>
      </c>
      <c r="S354">
        <v>0</v>
      </c>
      <c r="T354">
        <v>0</v>
      </c>
      <c r="U354">
        <v>0</v>
      </c>
      <c r="V354">
        <v>0</v>
      </c>
      <c r="W354">
        <v>0</v>
      </c>
      <c r="X354">
        <v>0</v>
      </c>
      <c r="Y354">
        <v>0</v>
      </c>
      <c r="Z354">
        <v>0</v>
      </c>
      <c r="AA354">
        <v>0</v>
      </c>
      <c r="AB354">
        <v>0</v>
      </c>
      <c r="AC354">
        <v>0</v>
      </c>
      <c r="AD354">
        <v>0</v>
      </c>
      <c r="AE354">
        <v>0</v>
      </c>
      <c r="AF354">
        <v>0</v>
      </c>
      <c r="AG354">
        <v>0</v>
      </c>
      <c r="AH354">
        <f t="shared" si="19"/>
        <v>4</v>
      </c>
      <c r="AI354">
        <f t="shared" si="20"/>
        <v>30</v>
      </c>
      <c r="AJ354">
        <f t="shared" si="21"/>
        <v>1</v>
      </c>
    </row>
    <row r="355" spans="1:36" ht="15">
      <c r="A355" s="177"/>
      <c r="B355">
        <v>50</v>
      </c>
      <c r="C355">
        <v>0</v>
      </c>
      <c r="D355">
        <v>0</v>
      </c>
      <c r="E355">
        <v>0</v>
      </c>
      <c r="F355">
        <v>0</v>
      </c>
      <c r="G355">
        <v>0</v>
      </c>
      <c r="H355">
        <v>0</v>
      </c>
      <c r="I355">
        <v>0</v>
      </c>
      <c r="J355">
        <v>0</v>
      </c>
      <c r="K355">
        <v>0</v>
      </c>
      <c r="L355">
        <v>0</v>
      </c>
      <c r="M355">
        <v>0</v>
      </c>
      <c r="N355">
        <v>0</v>
      </c>
      <c r="O355">
        <v>3</v>
      </c>
      <c r="P355">
        <v>0</v>
      </c>
      <c r="Q355">
        <v>0</v>
      </c>
      <c r="R355">
        <v>0</v>
      </c>
      <c r="S355">
        <v>0</v>
      </c>
      <c r="T355">
        <v>0</v>
      </c>
      <c r="U355">
        <v>0</v>
      </c>
      <c r="V355">
        <v>0</v>
      </c>
      <c r="W355">
        <v>0</v>
      </c>
      <c r="X355">
        <v>2</v>
      </c>
      <c r="Y355">
        <v>0</v>
      </c>
      <c r="Z355">
        <v>0</v>
      </c>
      <c r="AA355">
        <v>0</v>
      </c>
      <c r="AB355">
        <v>0</v>
      </c>
      <c r="AC355">
        <v>0</v>
      </c>
      <c r="AD355">
        <v>0</v>
      </c>
      <c r="AE355">
        <v>0</v>
      </c>
      <c r="AF355">
        <v>0</v>
      </c>
      <c r="AG355">
        <v>0</v>
      </c>
      <c r="AH355">
        <f t="shared" si="19"/>
        <v>5</v>
      </c>
      <c r="AI355">
        <f t="shared" si="20"/>
        <v>29</v>
      </c>
      <c r="AJ355">
        <f t="shared" si="21"/>
        <v>2</v>
      </c>
    </row>
    <row r="356" spans="1:36" ht="15">
      <c r="A356" s="177"/>
      <c r="B356">
        <v>51</v>
      </c>
      <c r="C356">
        <v>0</v>
      </c>
      <c r="D356">
        <v>0</v>
      </c>
      <c r="E356">
        <v>0</v>
      </c>
      <c r="F356">
        <v>0</v>
      </c>
      <c r="G356">
        <v>0</v>
      </c>
      <c r="H356">
        <v>0</v>
      </c>
      <c r="I356">
        <v>0</v>
      </c>
      <c r="J356">
        <v>0</v>
      </c>
      <c r="K356">
        <v>0</v>
      </c>
      <c r="L356">
        <v>0</v>
      </c>
      <c r="M356">
        <v>0</v>
      </c>
      <c r="N356">
        <v>0</v>
      </c>
      <c r="O356">
        <v>0</v>
      </c>
      <c r="P356">
        <v>0</v>
      </c>
      <c r="Q356">
        <v>0</v>
      </c>
      <c r="R356">
        <v>0</v>
      </c>
      <c r="S356">
        <v>0</v>
      </c>
      <c r="T356">
        <v>0</v>
      </c>
      <c r="U356">
        <v>0</v>
      </c>
      <c r="V356">
        <v>0</v>
      </c>
      <c r="W356">
        <v>0</v>
      </c>
      <c r="X356">
        <v>0</v>
      </c>
      <c r="Y356">
        <v>0</v>
      </c>
      <c r="Z356">
        <v>0</v>
      </c>
      <c r="AA356">
        <v>0</v>
      </c>
      <c r="AB356">
        <v>0</v>
      </c>
      <c r="AC356">
        <v>0</v>
      </c>
      <c r="AD356">
        <v>0</v>
      </c>
      <c r="AE356">
        <v>0</v>
      </c>
      <c r="AF356">
        <v>0</v>
      </c>
      <c r="AG356">
        <v>0</v>
      </c>
      <c r="AH356">
        <f t="shared" si="19"/>
        <v>0</v>
      </c>
      <c r="AI356">
        <f t="shared" si="20"/>
        <v>31</v>
      </c>
      <c r="AJ356">
        <f t="shared" si="21"/>
        <v>0</v>
      </c>
    </row>
    <row r="357" spans="1:36" ht="15">
      <c r="A357" s="177"/>
      <c r="B357">
        <v>52</v>
      </c>
      <c r="C357">
        <v>0</v>
      </c>
      <c r="D357">
        <v>0</v>
      </c>
      <c r="E357">
        <v>0</v>
      </c>
      <c r="F357">
        <v>0</v>
      </c>
      <c r="G357">
        <v>0</v>
      </c>
      <c r="H357">
        <v>0</v>
      </c>
      <c r="I357">
        <v>0</v>
      </c>
      <c r="J357">
        <v>0</v>
      </c>
      <c r="K357">
        <v>0</v>
      </c>
      <c r="L357">
        <v>0</v>
      </c>
      <c r="M357">
        <v>0</v>
      </c>
      <c r="N357">
        <v>0</v>
      </c>
      <c r="O357">
        <v>0</v>
      </c>
      <c r="P357">
        <v>0</v>
      </c>
      <c r="Q357">
        <v>0</v>
      </c>
      <c r="R357">
        <v>0</v>
      </c>
      <c r="S357">
        <v>0</v>
      </c>
      <c r="T357">
        <v>0</v>
      </c>
      <c r="U357">
        <v>0</v>
      </c>
      <c r="V357">
        <v>0</v>
      </c>
      <c r="W357">
        <v>0</v>
      </c>
      <c r="X357">
        <v>0</v>
      </c>
      <c r="Y357">
        <v>0</v>
      </c>
      <c r="Z357">
        <v>0</v>
      </c>
      <c r="AA357">
        <v>0</v>
      </c>
      <c r="AB357">
        <v>0</v>
      </c>
      <c r="AC357">
        <v>0</v>
      </c>
      <c r="AD357">
        <v>0</v>
      </c>
      <c r="AE357">
        <v>0</v>
      </c>
      <c r="AF357">
        <v>0</v>
      </c>
      <c r="AG357">
        <v>0</v>
      </c>
      <c r="AH357">
        <f t="shared" si="19"/>
        <v>0</v>
      </c>
      <c r="AI357">
        <f t="shared" si="20"/>
        <v>31</v>
      </c>
      <c r="AJ357">
        <f t="shared" si="21"/>
        <v>0</v>
      </c>
    </row>
    <row r="358" spans="1:36" ht="15">
      <c r="A358" s="177"/>
      <c r="B358">
        <v>53</v>
      </c>
      <c r="C358">
        <v>0</v>
      </c>
      <c r="D358">
        <v>0</v>
      </c>
      <c r="E358">
        <v>0</v>
      </c>
      <c r="F358">
        <v>0</v>
      </c>
      <c r="G358">
        <v>0</v>
      </c>
      <c r="H358">
        <v>0</v>
      </c>
      <c r="I358">
        <v>0</v>
      </c>
      <c r="J358">
        <v>0</v>
      </c>
      <c r="K358">
        <v>0</v>
      </c>
      <c r="L358">
        <v>0</v>
      </c>
      <c r="M358">
        <v>0</v>
      </c>
      <c r="N358">
        <v>0</v>
      </c>
      <c r="O358">
        <v>0</v>
      </c>
      <c r="P358">
        <v>0</v>
      </c>
      <c r="Q358">
        <v>0</v>
      </c>
      <c r="R358">
        <v>0</v>
      </c>
      <c r="S358">
        <v>0</v>
      </c>
      <c r="T358">
        <v>0</v>
      </c>
      <c r="U358">
        <v>0</v>
      </c>
      <c r="V358">
        <v>0</v>
      </c>
      <c r="W358">
        <v>0</v>
      </c>
      <c r="X358">
        <v>0</v>
      </c>
      <c r="Y358">
        <v>0</v>
      </c>
      <c r="Z358">
        <v>0</v>
      </c>
      <c r="AA358">
        <v>0</v>
      </c>
      <c r="AB358">
        <v>0</v>
      </c>
      <c r="AC358">
        <v>0</v>
      </c>
      <c r="AD358">
        <v>0</v>
      </c>
      <c r="AE358">
        <v>0</v>
      </c>
      <c r="AF358">
        <v>0</v>
      </c>
      <c r="AG358">
        <v>0</v>
      </c>
      <c r="AH358">
        <f t="shared" si="19"/>
        <v>0</v>
      </c>
      <c r="AI358">
        <f t="shared" si="20"/>
        <v>31</v>
      </c>
      <c r="AJ358">
        <f t="shared" si="21"/>
        <v>0</v>
      </c>
    </row>
    <row r="359" spans="1:36" ht="15">
      <c r="A359" s="177"/>
      <c r="B359">
        <v>54</v>
      </c>
      <c r="C359">
        <v>0</v>
      </c>
      <c r="D359">
        <v>0</v>
      </c>
      <c r="E359">
        <v>0</v>
      </c>
      <c r="F359">
        <v>0</v>
      </c>
      <c r="G359">
        <v>0</v>
      </c>
      <c r="H359">
        <v>0</v>
      </c>
      <c r="I359">
        <v>0</v>
      </c>
      <c r="J359">
        <v>0</v>
      </c>
      <c r="K359">
        <v>0</v>
      </c>
      <c r="L359">
        <v>0</v>
      </c>
      <c r="M359">
        <v>0</v>
      </c>
      <c r="N359">
        <v>0</v>
      </c>
      <c r="O359">
        <v>1</v>
      </c>
      <c r="P359">
        <v>0</v>
      </c>
      <c r="Q359">
        <v>0</v>
      </c>
      <c r="R359">
        <v>0</v>
      </c>
      <c r="S359">
        <v>0</v>
      </c>
      <c r="T359">
        <v>0</v>
      </c>
      <c r="U359">
        <v>0</v>
      </c>
      <c r="V359">
        <v>0</v>
      </c>
      <c r="W359">
        <v>0</v>
      </c>
      <c r="X359">
        <v>0</v>
      </c>
      <c r="Y359">
        <v>0</v>
      </c>
      <c r="Z359">
        <v>0</v>
      </c>
      <c r="AA359">
        <v>0</v>
      </c>
      <c r="AB359">
        <v>0</v>
      </c>
      <c r="AC359">
        <v>0</v>
      </c>
      <c r="AD359">
        <v>0</v>
      </c>
      <c r="AE359">
        <v>0</v>
      </c>
      <c r="AF359">
        <v>0</v>
      </c>
      <c r="AG359">
        <v>0</v>
      </c>
      <c r="AH359">
        <f t="shared" si="19"/>
        <v>1</v>
      </c>
      <c r="AI359">
        <f t="shared" si="20"/>
        <v>30</v>
      </c>
      <c r="AJ359">
        <f t="shared" si="21"/>
        <v>1</v>
      </c>
    </row>
    <row r="360" spans="1:36" ht="15">
      <c r="A360" s="177"/>
      <c r="B360">
        <v>55</v>
      </c>
      <c r="C360">
        <v>0</v>
      </c>
      <c r="D360">
        <v>0</v>
      </c>
      <c r="E360">
        <v>0</v>
      </c>
      <c r="F360">
        <v>0</v>
      </c>
      <c r="G360">
        <v>0</v>
      </c>
      <c r="H360">
        <v>0</v>
      </c>
      <c r="I360">
        <v>0</v>
      </c>
      <c r="J360">
        <v>0</v>
      </c>
      <c r="K360">
        <v>0</v>
      </c>
      <c r="L360">
        <v>0</v>
      </c>
      <c r="M360">
        <v>0</v>
      </c>
      <c r="N360">
        <v>0</v>
      </c>
      <c r="O360">
        <v>0</v>
      </c>
      <c r="P360">
        <v>2</v>
      </c>
      <c r="Q360">
        <v>0</v>
      </c>
      <c r="R360">
        <v>0</v>
      </c>
      <c r="S360">
        <v>0</v>
      </c>
      <c r="T360">
        <v>0</v>
      </c>
      <c r="U360">
        <v>0</v>
      </c>
      <c r="V360">
        <v>0</v>
      </c>
      <c r="W360">
        <v>0</v>
      </c>
      <c r="X360">
        <v>0</v>
      </c>
      <c r="Y360">
        <v>0</v>
      </c>
      <c r="Z360">
        <v>0</v>
      </c>
      <c r="AA360">
        <v>0</v>
      </c>
      <c r="AB360">
        <v>0</v>
      </c>
      <c r="AC360">
        <v>0</v>
      </c>
      <c r="AD360">
        <v>0</v>
      </c>
      <c r="AE360">
        <v>0</v>
      </c>
      <c r="AF360">
        <v>0</v>
      </c>
      <c r="AG360">
        <v>0</v>
      </c>
      <c r="AH360">
        <f t="shared" si="19"/>
        <v>2</v>
      </c>
      <c r="AI360">
        <f t="shared" si="20"/>
        <v>30</v>
      </c>
      <c r="AJ360">
        <f t="shared" si="21"/>
        <v>1</v>
      </c>
    </row>
    <row r="361" spans="1:36" ht="15">
      <c r="A361" s="177"/>
      <c r="B361">
        <v>56</v>
      </c>
      <c r="C361">
        <v>1</v>
      </c>
      <c r="D361">
        <v>0</v>
      </c>
      <c r="E361">
        <v>0</v>
      </c>
      <c r="F361">
        <v>0</v>
      </c>
      <c r="G361">
        <v>0</v>
      </c>
      <c r="H361">
        <v>0</v>
      </c>
      <c r="I361">
        <v>0</v>
      </c>
      <c r="J361">
        <v>0</v>
      </c>
      <c r="K361">
        <v>0</v>
      </c>
      <c r="L361">
        <v>0</v>
      </c>
      <c r="M361">
        <v>0</v>
      </c>
      <c r="N361">
        <v>0</v>
      </c>
      <c r="O361">
        <v>0</v>
      </c>
      <c r="P361">
        <v>0</v>
      </c>
      <c r="Q361">
        <v>0</v>
      </c>
      <c r="R361">
        <v>0</v>
      </c>
      <c r="S361">
        <v>0</v>
      </c>
      <c r="T361">
        <v>0</v>
      </c>
      <c r="U361">
        <v>0</v>
      </c>
      <c r="V361">
        <v>0</v>
      </c>
      <c r="W361">
        <v>0</v>
      </c>
      <c r="X361">
        <v>0</v>
      </c>
      <c r="Y361">
        <v>0</v>
      </c>
      <c r="Z361">
        <v>0</v>
      </c>
      <c r="AA361">
        <v>0</v>
      </c>
      <c r="AB361">
        <v>0</v>
      </c>
      <c r="AC361">
        <v>0</v>
      </c>
      <c r="AD361">
        <v>0</v>
      </c>
      <c r="AE361">
        <v>0</v>
      </c>
      <c r="AF361">
        <v>0</v>
      </c>
      <c r="AG361">
        <v>0</v>
      </c>
      <c r="AH361">
        <f t="shared" si="19"/>
        <v>1</v>
      </c>
      <c r="AI361">
        <f t="shared" si="20"/>
        <v>30</v>
      </c>
      <c r="AJ361">
        <f t="shared" si="21"/>
        <v>1</v>
      </c>
    </row>
    <row r="362" spans="1:36" ht="15">
      <c r="A362" s="177"/>
      <c r="B362">
        <v>57</v>
      </c>
      <c r="C362">
        <v>0</v>
      </c>
      <c r="D362">
        <v>0</v>
      </c>
      <c r="E362">
        <v>0</v>
      </c>
      <c r="F362">
        <v>0</v>
      </c>
      <c r="G362">
        <v>0</v>
      </c>
      <c r="H362">
        <v>0</v>
      </c>
      <c r="I362">
        <v>0</v>
      </c>
      <c r="J362">
        <v>0</v>
      </c>
      <c r="K362">
        <v>0</v>
      </c>
      <c r="L362">
        <v>0</v>
      </c>
      <c r="M362">
        <v>0</v>
      </c>
      <c r="N362">
        <v>0</v>
      </c>
      <c r="O362">
        <v>0</v>
      </c>
      <c r="P362">
        <v>0</v>
      </c>
      <c r="Q362">
        <v>0</v>
      </c>
      <c r="R362">
        <v>0</v>
      </c>
      <c r="S362">
        <v>0</v>
      </c>
      <c r="T362">
        <v>0</v>
      </c>
      <c r="U362">
        <v>0</v>
      </c>
      <c r="V362">
        <v>0</v>
      </c>
      <c r="W362">
        <v>0</v>
      </c>
      <c r="X362">
        <v>0</v>
      </c>
      <c r="Y362">
        <v>0</v>
      </c>
      <c r="Z362">
        <v>0</v>
      </c>
      <c r="AA362">
        <v>0</v>
      </c>
      <c r="AB362">
        <v>0</v>
      </c>
      <c r="AC362">
        <v>0</v>
      </c>
      <c r="AD362">
        <v>0</v>
      </c>
      <c r="AE362">
        <v>0</v>
      </c>
      <c r="AF362">
        <v>0</v>
      </c>
      <c r="AG362">
        <v>0</v>
      </c>
      <c r="AH362">
        <f t="shared" si="19"/>
        <v>0</v>
      </c>
      <c r="AI362">
        <f t="shared" si="20"/>
        <v>31</v>
      </c>
      <c r="AJ362">
        <f t="shared" si="21"/>
        <v>0</v>
      </c>
    </row>
    <row r="363" spans="1:36" ht="15">
      <c r="A363" s="177"/>
      <c r="B363">
        <v>58</v>
      </c>
      <c r="C363">
        <v>0</v>
      </c>
      <c r="D363">
        <v>0</v>
      </c>
      <c r="E363">
        <v>0</v>
      </c>
      <c r="F363">
        <v>0</v>
      </c>
      <c r="G363">
        <v>0</v>
      </c>
      <c r="H363">
        <v>0</v>
      </c>
      <c r="I363">
        <v>0</v>
      </c>
      <c r="J363">
        <v>0</v>
      </c>
      <c r="K363">
        <v>0</v>
      </c>
      <c r="L363">
        <v>0</v>
      </c>
      <c r="M363">
        <v>0</v>
      </c>
      <c r="N363">
        <v>0</v>
      </c>
      <c r="O363">
        <v>0</v>
      </c>
      <c r="P363">
        <v>0</v>
      </c>
      <c r="Q363">
        <v>0</v>
      </c>
      <c r="R363">
        <v>0</v>
      </c>
      <c r="S363">
        <v>0</v>
      </c>
      <c r="T363">
        <v>0</v>
      </c>
      <c r="U363">
        <v>0</v>
      </c>
      <c r="V363">
        <v>0</v>
      </c>
      <c r="W363">
        <v>0</v>
      </c>
      <c r="X363">
        <v>0</v>
      </c>
      <c r="Y363">
        <v>0</v>
      </c>
      <c r="Z363">
        <v>0</v>
      </c>
      <c r="AA363">
        <v>0</v>
      </c>
      <c r="AB363">
        <v>0</v>
      </c>
      <c r="AC363">
        <v>0</v>
      </c>
      <c r="AD363">
        <v>0</v>
      </c>
      <c r="AE363">
        <v>0</v>
      </c>
      <c r="AF363">
        <v>0</v>
      </c>
      <c r="AG363">
        <v>0</v>
      </c>
      <c r="AH363">
        <f t="shared" si="19"/>
        <v>0</v>
      </c>
      <c r="AI363">
        <f t="shared" si="20"/>
        <v>31</v>
      </c>
      <c r="AJ363">
        <f t="shared" si="21"/>
        <v>0</v>
      </c>
    </row>
    <row r="364" spans="1:36" ht="15">
      <c r="A364" s="177"/>
      <c r="B364">
        <v>59</v>
      </c>
      <c r="C364">
        <v>0</v>
      </c>
      <c r="D364">
        <v>0</v>
      </c>
      <c r="E364">
        <v>0</v>
      </c>
      <c r="F364">
        <v>0</v>
      </c>
      <c r="G364">
        <v>0</v>
      </c>
      <c r="H364">
        <v>0</v>
      </c>
      <c r="I364">
        <v>0</v>
      </c>
      <c r="J364">
        <v>0</v>
      </c>
      <c r="K364">
        <v>0</v>
      </c>
      <c r="L364">
        <v>0</v>
      </c>
      <c r="M364">
        <v>0</v>
      </c>
      <c r="N364">
        <v>0</v>
      </c>
      <c r="O364">
        <v>0</v>
      </c>
      <c r="P364">
        <v>0</v>
      </c>
      <c r="Q364">
        <v>0</v>
      </c>
      <c r="R364">
        <v>0</v>
      </c>
      <c r="S364">
        <v>0</v>
      </c>
      <c r="T364">
        <v>0</v>
      </c>
      <c r="U364">
        <v>0</v>
      </c>
      <c r="V364">
        <v>0</v>
      </c>
      <c r="W364">
        <v>0</v>
      </c>
      <c r="X364">
        <v>0</v>
      </c>
      <c r="Y364">
        <v>0</v>
      </c>
      <c r="Z364">
        <v>0</v>
      </c>
      <c r="AA364">
        <v>0</v>
      </c>
      <c r="AB364">
        <v>0</v>
      </c>
      <c r="AC364">
        <v>0</v>
      </c>
      <c r="AD364">
        <v>0</v>
      </c>
      <c r="AE364">
        <v>0</v>
      </c>
      <c r="AF364">
        <v>0</v>
      </c>
      <c r="AG364">
        <v>0</v>
      </c>
      <c r="AH364">
        <f t="shared" si="19"/>
        <v>0</v>
      </c>
      <c r="AI364">
        <f t="shared" si="20"/>
        <v>31</v>
      </c>
      <c r="AJ364">
        <f t="shared" si="21"/>
        <v>0</v>
      </c>
    </row>
    <row r="365" spans="1:36" ht="15">
      <c r="A365" s="177"/>
      <c r="B365">
        <v>60</v>
      </c>
      <c r="C365">
        <v>0</v>
      </c>
      <c r="D365">
        <v>0</v>
      </c>
      <c r="E365">
        <v>0</v>
      </c>
      <c r="F365">
        <v>0</v>
      </c>
      <c r="G365">
        <v>0</v>
      </c>
      <c r="H365">
        <v>0</v>
      </c>
      <c r="I365">
        <v>0</v>
      </c>
      <c r="J365">
        <v>0</v>
      </c>
      <c r="K365">
        <v>0</v>
      </c>
      <c r="L365">
        <v>0</v>
      </c>
      <c r="M365">
        <v>0</v>
      </c>
      <c r="N365">
        <v>0</v>
      </c>
      <c r="O365">
        <v>1</v>
      </c>
      <c r="P365">
        <v>0</v>
      </c>
      <c r="Q365">
        <v>0</v>
      </c>
      <c r="R365">
        <v>0</v>
      </c>
      <c r="S365">
        <v>0</v>
      </c>
      <c r="T365">
        <v>0</v>
      </c>
      <c r="U365">
        <v>0</v>
      </c>
      <c r="V365">
        <v>0</v>
      </c>
      <c r="W365">
        <v>0</v>
      </c>
      <c r="X365">
        <v>0</v>
      </c>
      <c r="Y365">
        <v>0</v>
      </c>
      <c r="Z365">
        <v>0</v>
      </c>
      <c r="AA365">
        <v>0</v>
      </c>
      <c r="AB365">
        <v>0</v>
      </c>
      <c r="AC365">
        <v>0</v>
      </c>
      <c r="AD365">
        <v>0</v>
      </c>
      <c r="AE365">
        <v>0</v>
      </c>
      <c r="AF365">
        <v>0</v>
      </c>
      <c r="AG365">
        <v>0</v>
      </c>
      <c r="AH365">
        <f t="shared" si="19"/>
        <v>1</v>
      </c>
      <c r="AI365">
        <f t="shared" si="20"/>
        <v>30</v>
      </c>
      <c r="AJ365">
        <f t="shared" si="21"/>
        <v>1</v>
      </c>
    </row>
    <row r="366" spans="1:36" ht="15.75">
      <c r="A366" s="177"/>
      <c r="B366">
        <v>61</v>
      </c>
      <c r="C366" s="2">
        <v>0</v>
      </c>
      <c r="D366" s="2">
        <v>0</v>
      </c>
      <c r="E366" s="2">
        <v>0</v>
      </c>
      <c r="F366" s="2">
        <v>0</v>
      </c>
      <c r="G366" s="2">
        <v>0</v>
      </c>
      <c r="H366" s="2">
        <v>0</v>
      </c>
      <c r="I366" s="2">
        <v>0</v>
      </c>
      <c r="J366" s="2">
        <v>0</v>
      </c>
      <c r="K366" s="2">
        <v>0</v>
      </c>
      <c r="L366" s="2">
        <v>0</v>
      </c>
      <c r="M366" s="2">
        <v>0</v>
      </c>
      <c r="N366" s="2">
        <v>0</v>
      </c>
      <c r="O366" s="2">
        <v>0</v>
      </c>
      <c r="P366" s="2">
        <v>0</v>
      </c>
      <c r="Q366" s="2">
        <v>0</v>
      </c>
      <c r="R366" s="2">
        <v>0</v>
      </c>
      <c r="S366" s="2">
        <v>0</v>
      </c>
      <c r="T366" s="2">
        <v>0</v>
      </c>
      <c r="U366" s="2">
        <v>0</v>
      </c>
      <c r="V366" s="2">
        <v>0</v>
      </c>
      <c r="W366" s="2">
        <v>0</v>
      </c>
      <c r="X366" s="2">
        <v>0</v>
      </c>
      <c r="Y366" s="2">
        <v>0</v>
      </c>
      <c r="Z366" s="2">
        <v>0</v>
      </c>
      <c r="AA366" s="2">
        <v>0</v>
      </c>
      <c r="AB366" s="2">
        <v>0</v>
      </c>
      <c r="AC366" s="2">
        <v>0</v>
      </c>
      <c r="AD366" s="2">
        <v>0</v>
      </c>
      <c r="AE366" s="2">
        <v>0</v>
      </c>
      <c r="AF366" s="2">
        <v>0</v>
      </c>
      <c r="AG366" s="2">
        <v>0</v>
      </c>
      <c r="AH366">
        <f t="shared" si="19"/>
        <v>0</v>
      </c>
      <c r="AI366">
        <f t="shared" si="20"/>
        <v>31</v>
      </c>
      <c r="AJ366">
        <f t="shared" si="21"/>
        <v>0</v>
      </c>
    </row>
    <row r="367" spans="1:36" ht="15.75">
      <c r="A367" s="177"/>
      <c r="B367">
        <v>62</v>
      </c>
      <c r="C367" s="2">
        <v>0</v>
      </c>
      <c r="D367" s="2">
        <v>0</v>
      </c>
      <c r="E367" s="2">
        <v>0</v>
      </c>
      <c r="F367" s="2">
        <v>0</v>
      </c>
      <c r="G367" s="2">
        <v>0</v>
      </c>
      <c r="H367" s="2">
        <v>0</v>
      </c>
      <c r="I367" s="2">
        <v>0</v>
      </c>
      <c r="J367" s="2">
        <v>0</v>
      </c>
      <c r="K367" s="2">
        <v>0</v>
      </c>
      <c r="L367" s="2">
        <v>0</v>
      </c>
      <c r="M367" s="2">
        <v>0</v>
      </c>
      <c r="N367" s="2">
        <v>0</v>
      </c>
      <c r="O367" s="2">
        <v>1</v>
      </c>
      <c r="P367" s="2">
        <v>0</v>
      </c>
      <c r="Q367" s="2">
        <v>0</v>
      </c>
      <c r="R367" s="2">
        <v>0</v>
      </c>
      <c r="S367" s="2">
        <v>0</v>
      </c>
      <c r="T367" s="2">
        <v>0</v>
      </c>
      <c r="U367" s="2">
        <v>0</v>
      </c>
      <c r="V367" s="2">
        <v>0</v>
      </c>
      <c r="W367" s="2">
        <v>0</v>
      </c>
      <c r="X367" s="2">
        <v>0</v>
      </c>
      <c r="Y367" s="2">
        <v>0</v>
      </c>
      <c r="Z367" s="2">
        <v>0</v>
      </c>
      <c r="AA367" s="2">
        <v>0</v>
      </c>
      <c r="AB367" s="2">
        <v>0</v>
      </c>
      <c r="AC367" s="2">
        <v>0</v>
      </c>
      <c r="AD367" s="2">
        <v>0</v>
      </c>
      <c r="AE367" s="2">
        <v>0</v>
      </c>
      <c r="AF367" s="2">
        <v>0</v>
      </c>
      <c r="AG367" s="2">
        <v>0</v>
      </c>
      <c r="AH367">
        <f t="shared" si="19"/>
        <v>1</v>
      </c>
      <c r="AI367">
        <f t="shared" si="20"/>
        <v>30</v>
      </c>
      <c r="AJ367">
        <f t="shared" si="21"/>
        <v>1</v>
      </c>
    </row>
    <row r="368" spans="2:36" s="108" customFormat="1" ht="15.75">
      <c r="B368" s="125"/>
      <c r="C368" s="108">
        <f>SUM(C306:C367)</f>
        <v>1</v>
      </c>
      <c r="D368" s="108">
        <f aca="true" t="shared" si="22" ref="D368:AG368">SUM(D306:D367)</f>
        <v>0</v>
      </c>
      <c r="E368" s="108">
        <f t="shared" si="22"/>
        <v>0</v>
      </c>
      <c r="F368" s="108">
        <f t="shared" si="22"/>
        <v>0</v>
      </c>
      <c r="G368" s="108">
        <f t="shared" si="22"/>
        <v>0</v>
      </c>
      <c r="H368" s="108">
        <f t="shared" si="22"/>
        <v>0</v>
      </c>
      <c r="I368" s="108">
        <f t="shared" si="22"/>
        <v>12</v>
      </c>
      <c r="J368" s="108">
        <f t="shared" si="22"/>
        <v>0</v>
      </c>
      <c r="K368" s="108">
        <f t="shared" si="22"/>
        <v>2</v>
      </c>
      <c r="L368" s="108">
        <f t="shared" si="22"/>
        <v>0</v>
      </c>
      <c r="M368" s="108">
        <f t="shared" si="22"/>
        <v>32</v>
      </c>
      <c r="N368" s="108">
        <f t="shared" si="22"/>
        <v>2</v>
      </c>
      <c r="O368" s="108">
        <f t="shared" si="22"/>
        <v>36</v>
      </c>
      <c r="P368" s="108">
        <f t="shared" si="22"/>
        <v>4</v>
      </c>
      <c r="Q368" s="108">
        <f t="shared" si="22"/>
        <v>0</v>
      </c>
      <c r="R368" s="108">
        <f t="shared" si="22"/>
        <v>0</v>
      </c>
      <c r="S368" s="108">
        <f t="shared" si="22"/>
        <v>4</v>
      </c>
      <c r="T368" s="108">
        <f t="shared" si="22"/>
        <v>1</v>
      </c>
      <c r="U368" s="108">
        <f t="shared" si="22"/>
        <v>0</v>
      </c>
      <c r="V368" s="108">
        <f t="shared" si="22"/>
        <v>0</v>
      </c>
      <c r="W368" s="108">
        <f t="shared" si="22"/>
        <v>0</v>
      </c>
      <c r="X368" s="108">
        <f t="shared" si="22"/>
        <v>16</v>
      </c>
      <c r="Y368" s="108">
        <f t="shared" si="22"/>
        <v>0</v>
      </c>
      <c r="Z368" s="108">
        <f t="shared" si="22"/>
        <v>0</v>
      </c>
      <c r="AA368" s="108">
        <f t="shared" si="22"/>
        <v>0</v>
      </c>
      <c r="AB368" s="108">
        <f t="shared" si="22"/>
        <v>0</v>
      </c>
      <c r="AC368" s="108">
        <f t="shared" si="22"/>
        <v>0</v>
      </c>
      <c r="AD368" s="108">
        <f t="shared" si="22"/>
        <v>0</v>
      </c>
      <c r="AE368" s="108">
        <f t="shared" si="22"/>
        <v>0</v>
      </c>
      <c r="AF368" s="108">
        <f t="shared" si="22"/>
        <v>3</v>
      </c>
      <c r="AG368" s="108">
        <f t="shared" si="22"/>
        <v>10</v>
      </c>
      <c r="AH368" s="108">
        <f t="shared" si="19"/>
        <v>123</v>
      </c>
      <c r="AI368" s="108">
        <f t="shared" si="20"/>
        <v>19</v>
      </c>
      <c r="AJ368" s="108">
        <f t="shared" si="21"/>
        <v>12</v>
      </c>
    </row>
  </sheetData>
  <mergeCells count="5">
    <mergeCell ref="A306:A367"/>
    <mergeCell ref="A2:A81"/>
    <mergeCell ref="A83:A162"/>
    <mergeCell ref="A164:A243"/>
    <mergeCell ref="A245:A304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Siti Nurhaliza</dc:creator>
  <cp:keywords/>
  <dc:description/>
  <cp:lastModifiedBy>Siti Nurhaliza</cp:lastModifiedBy>
  <cp:lastPrinted>2019-06-30T12:59:46Z</cp:lastPrinted>
  <dcterms:created xsi:type="dcterms:W3CDTF">2019-06-20T12:23:47Z</dcterms:created>
  <dcterms:modified xsi:type="dcterms:W3CDTF">2019-09-02T17:55:59Z</dcterms:modified>
  <cp:category/>
  <cp:version/>
  <cp:contentType/>
  <cp:contentStatus/>
</cp:coreProperties>
</file>