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155" windowHeight="8265"/>
  </bookViews>
  <sheets>
    <sheet name="segempattukpenl" sheetId="4" r:id="rId1"/>
  </sheets>
  <calcPr calcId="125725"/>
</workbook>
</file>

<file path=xl/calcChain.xml><?xml version="1.0" encoding="utf-8"?>
<calcChain xmlns="http://schemas.openxmlformats.org/spreadsheetml/2006/main">
  <c r="AH12" i="4"/>
  <c r="AI12"/>
  <c r="AG12"/>
  <c r="AG7"/>
  <c r="AF7"/>
  <c r="AE34"/>
  <c r="AC11"/>
  <c r="W11"/>
  <c r="T11"/>
  <c r="Y11" s="1"/>
  <c r="M11"/>
  <c r="F11"/>
  <c r="O11" s="1"/>
  <c r="AC10"/>
  <c r="W10"/>
  <c r="T10"/>
  <c r="Y10" s="1"/>
  <c r="M10"/>
  <c r="F10"/>
  <c r="AC9"/>
  <c r="W9"/>
  <c r="T9"/>
  <c r="Y9" s="1"/>
  <c r="M9"/>
  <c r="F9"/>
  <c r="O9" s="1"/>
  <c r="AC8"/>
  <c r="W8"/>
  <c r="T8"/>
  <c r="Y8" s="1"/>
  <c r="M8"/>
  <c r="F8"/>
  <c r="AC7"/>
  <c r="W7"/>
  <c r="T7"/>
  <c r="Y7" s="1"/>
  <c r="M7"/>
  <c r="F7"/>
  <c r="O7" l="1"/>
  <c r="O8"/>
  <c r="O12" s="1"/>
  <c r="O10"/>
  <c r="I9"/>
  <c r="I11"/>
  <c r="I7"/>
  <c r="I8"/>
  <c r="I10"/>
  <c r="AE7"/>
  <c r="AH7" s="1"/>
  <c r="AE8"/>
  <c r="AH8" s="1"/>
  <c r="AE9"/>
  <c r="AH9" s="1"/>
  <c r="AE10"/>
  <c r="AH10" s="1"/>
  <c r="AE11"/>
  <c r="AH11" s="1"/>
  <c r="U7"/>
  <c r="AD7" s="1"/>
  <c r="U8"/>
  <c r="AD8" s="1"/>
  <c r="AG8" s="1"/>
  <c r="U9"/>
  <c r="AD9" s="1"/>
  <c r="AG9" s="1"/>
  <c r="U10"/>
  <c r="AD10" s="1"/>
  <c r="AG10" s="1"/>
  <c r="U11"/>
  <c r="AD11" s="1"/>
  <c r="AG11" s="1"/>
  <c r="AI7" l="1"/>
  <c r="AF11"/>
  <c r="AI11" s="1"/>
  <c r="AF9"/>
  <c r="AI9" s="1"/>
  <c r="AF10"/>
  <c r="AI10" s="1"/>
  <c r="AF8"/>
  <c r="AI8" s="1"/>
</calcChain>
</file>

<file path=xl/sharedStrings.xml><?xml version="1.0" encoding="utf-8"?>
<sst xmlns="http://schemas.openxmlformats.org/spreadsheetml/2006/main" count="46" uniqueCount="31">
  <si>
    <t>Data pengukuran debit dengan prototipe bangunan ukur rectangular (segiempat)</t>
  </si>
  <si>
    <t>Hilir</t>
  </si>
  <si>
    <t xml:space="preserve">Tengah </t>
  </si>
  <si>
    <t xml:space="preserve">Hulu </t>
  </si>
  <si>
    <t>rata-rata</t>
  </si>
  <si>
    <t>Waktu  (detik)</t>
  </si>
  <si>
    <t>aktual</t>
  </si>
  <si>
    <t>teoritis</t>
  </si>
  <si>
    <t>cd</t>
  </si>
  <si>
    <t>h/p</t>
  </si>
  <si>
    <t>Tinggi muka air (m)</t>
  </si>
  <si>
    <t>Volume terukur (m3)</t>
  </si>
  <si>
    <t>p</t>
  </si>
  <si>
    <t>Menetukan Cd rectangular dengan L/B=0,98</t>
  </si>
  <si>
    <t>Cd</t>
  </si>
  <si>
    <t>Datum (m)</t>
  </si>
  <si>
    <t>Pengukuran</t>
  </si>
  <si>
    <t>Debit aliran air (m3/det)</t>
  </si>
  <si>
    <t>Lebar mercu saluran (m)</t>
  </si>
  <si>
    <t>Hef</t>
  </si>
  <si>
    <t>b</t>
  </si>
  <si>
    <t>ba</t>
  </si>
  <si>
    <t>Rehbock</t>
  </si>
  <si>
    <t>Volumetrik</t>
  </si>
  <si>
    <t>Pers. Umum</t>
  </si>
  <si>
    <t>Voltrik - Kinsv</t>
  </si>
  <si>
    <t>Kinsvater-Carter</t>
  </si>
  <si>
    <t>Voltrik - Umum</t>
  </si>
  <si>
    <t xml:space="preserve">     terhadap perhitungan debit standar</t>
  </si>
  <si>
    <t>Voltrik - Rehbock</t>
  </si>
  <si>
    <t>Koefisien Debit (Cd)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</si>
</sst>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"/>
    <numFmt numFmtId="166" formatCode="0.000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ill="1" applyBorder="1"/>
    <xf numFmtId="2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164" fontId="4" fillId="0" borderId="4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0" fillId="0" borderId="0" xfId="0" applyNumberFormat="1" applyFont="1" applyFill="1" applyBorder="1"/>
    <xf numFmtId="165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0" fontId="1" fillId="0" borderId="0" xfId="0" applyFont="1" applyBorder="1"/>
    <xf numFmtId="2" fontId="0" fillId="0" borderId="0" xfId="0" applyNumberFormat="1" applyBorder="1" applyAlignment="1">
      <alignment horizontal="center"/>
    </xf>
    <xf numFmtId="166" fontId="1" fillId="0" borderId="0" xfId="0" applyNumberFormat="1" applyFont="1" applyBorder="1"/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/>
    <xf numFmtId="2" fontId="2" fillId="0" borderId="0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0" fontId="0" fillId="0" borderId="6" xfId="0" applyBorder="1"/>
    <xf numFmtId="166" fontId="4" fillId="0" borderId="6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314325</xdr:colOff>
      <xdr:row>0</xdr:row>
      <xdr:rowOff>19050</xdr:rowOff>
    </xdr:from>
    <xdr:to>
      <xdr:col>38</xdr:col>
      <xdr:colOff>171450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0" y="19050"/>
          <a:ext cx="4791075" cy="5524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114300</xdr:colOff>
      <xdr:row>15</xdr:row>
      <xdr:rowOff>38100</xdr:rowOff>
    </xdr:from>
    <xdr:to>
      <xdr:col>28</xdr:col>
      <xdr:colOff>28575</xdr:colOff>
      <xdr:row>18</xdr:row>
      <xdr:rowOff>171450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82675" y="4229100"/>
          <a:ext cx="3571875" cy="7334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923925</xdr:colOff>
      <xdr:row>12</xdr:row>
      <xdr:rowOff>76200</xdr:rowOff>
    </xdr:from>
    <xdr:to>
      <xdr:col>17</xdr:col>
      <xdr:colOff>552450</xdr:colOff>
      <xdr:row>21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29400" y="3686175"/>
          <a:ext cx="45434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485775</xdr:colOff>
      <xdr:row>0</xdr:row>
      <xdr:rowOff>0</xdr:rowOff>
    </xdr:from>
    <xdr:to>
      <xdr:col>29</xdr:col>
      <xdr:colOff>485775</xdr:colOff>
      <xdr:row>1</xdr:row>
      <xdr:rowOff>133350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0" y="0"/>
          <a:ext cx="6848475" cy="3238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485775</xdr:colOff>
      <xdr:row>14</xdr:row>
      <xdr:rowOff>9525</xdr:rowOff>
    </xdr:from>
    <xdr:to>
      <xdr:col>22</xdr:col>
      <xdr:colOff>514350</xdr:colOff>
      <xdr:row>21</xdr:row>
      <xdr:rowOff>95250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886950" y="4000500"/>
          <a:ext cx="4295775" cy="14763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161925</xdr:colOff>
      <xdr:row>19</xdr:row>
      <xdr:rowOff>114300</xdr:rowOff>
    </xdr:from>
    <xdr:to>
      <xdr:col>28</xdr:col>
      <xdr:colOff>647700</xdr:colOff>
      <xdr:row>25</xdr:row>
      <xdr:rowOff>85725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30300" y="5105400"/>
          <a:ext cx="4143375" cy="11811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514350</xdr:colOff>
      <xdr:row>27</xdr:row>
      <xdr:rowOff>142875</xdr:rowOff>
    </xdr:from>
    <xdr:to>
      <xdr:col>28</xdr:col>
      <xdr:colOff>247650</xdr:colOff>
      <xdr:row>36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573125" y="6724650"/>
          <a:ext cx="40005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0</xdr:colOff>
      <xdr:row>15</xdr:row>
      <xdr:rowOff>0</xdr:rowOff>
    </xdr:from>
    <xdr:to>
      <xdr:col>32</xdr:col>
      <xdr:colOff>0</xdr:colOff>
      <xdr:row>17</xdr:row>
      <xdr:rowOff>13350</xdr:rowOff>
    </xdr:to>
    <xdr:sp macro="" textlink="">
      <xdr:nvSpPr>
        <xdr:cNvPr id="9" name="Content Placeholder 2"/>
        <xdr:cNvSpPr>
          <a:spLocks noGrp="1"/>
        </xdr:cNvSpPr>
      </xdr:nvSpPr>
      <xdr:spPr>
        <a:xfrm>
          <a:off x="18078450" y="4191000"/>
          <a:ext cx="2026568" cy="413400"/>
        </a:xfrm>
        <a:prstGeom prst="rect">
          <a:avLst/>
        </a:prstGeom>
      </xdr:spPr>
      <xdr:txBody>
        <a:bodyPr vert="horz" wrap="square">
          <a:normAutofit fontScale="77500" lnSpcReduction="20000"/>
        </a:bodyPr>
        <a:lstStyle>
          <a:lvl1pPr marL="274320" indent="-274320" algn="l" rtl="0" eaLnBrk="1" latinLnBrk="0" hangingPunct="1">
            <a:spcBef>
              <a:spcPct val="20000"/>
            </a:spcBef>
            <a:buClr>
              <a:schemeClr val="accent3"/>
            </a:buClr>
            <a:buSzPct val="95000"/>
            <a:buFont typeface="Wingdings 2"/>
            <a:buChar char=""/>
            <a:defRPr kumimoji="0" sz="2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40080" indent="-246888" algn="l" rtl="0" eaLnBrk="1" latinLnBrk="0" hangingPunct="1">
            <a:spcBef>
              <a:spcPct val="20000"/>
            </a:spcBef>
            <a:buClr>
              <a:schemeClr val="accent1"/>
            </a:buClr>
            <a:buSzPct val="85000"/>
            <a:buFont typeface="Wingdings 2"/>
            <a:buChar char=""/>
            <a:defRPr kumimoji="0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-246888" algn="l" rtl="0" eaLnBrk="1" latinLnBrk="0" hangingPunct="1">
            <a:spcBef>
              <a:spcPct val="20000"/>
            </a:spcBef>
            <a:buClr>
              <a:schemeClr val="accent2"/>
            </a:buClr>
            <a:buSzPct val="70000"/>
            <a:buFont typeface="Wingdings 2"/>
            <a:buChar char=""/>
            <a:defRPr kumimoji="0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88720" indent="-210312" algn="l" rtl="0" eaLnBrk="1" latinLnBrk="0" hangingPunct="1">
            <a:spcBef>
              <a:spcPct val="20000"/>
            </a:spcBef>
            <a:buClr>
              <a:schemeClr val="accent3"/>
            </a:buClr>
            <a:buSzPct val="65000"/>
            <a:buFont typeface="Wingdings 2"/>
            <a:buChar char=""/>
            <a:defRPr kumimoji="0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463040" indent="-210312" algn="l" rtl="0" eaLnBrk="1" latinLnBrk="0" hangingPunct="1">
            <a:spcBef>
              <a:spcPct val="20000"/>
            </a:spcBef>
            <a:buClr>
              <a:schemeClr val="accent4"/>
            </a:buClr>
            <a:buSzPct val="65000"/>
            <a:buFont typeface="Wingdings 2"/>
            <a:buChar char=""/>
            <a:defRPr kumimoji="0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37360" indent="-210312" algn="l" rtl="0" eaLnBrk="1" latinLnBrk="0" hangingPunct="1">
            <a:spcBef>
              <a:spcPct val="20000"/>
            </a:spcBef>
            <a:buClr>
              <a:schemeClr val="accent5"/>
            </a:buClr>
            <a:buSzPct val="80000"/>
            <a:buFont typeface="Wingdings 2"/>
            <a:buChar char=""/>
            <a:defRPr kumimoji="0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indent="-182880" algn="l" rtl="0" eaLnBrk="1" latinLnBrk="0" hangingPunct="1">
            <a:spcBef>
              <a:spcPct val="20000"/>
            </a:spcBef>
            <a:buClr>
              <a:schemeClr val="accent6"/>
            </a:buClr>
            <a:buSzPct val="80000"/>
            <a:buFont typeface="Wingdings 2"/>
            <a:buChar char=""/>
            <a:defRPr kumimoji="0" sz="1600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194560" indent="-182880" algn="l" rtl="0" eaLnBrk="1" latinLnBrk="0" hangingPunct="1">
            <a:spcBef>
              <a:spcPct val="20000"/>
            </a:spcBef>
            <a:buClr>
              <a:schemeClr val="tx2"/>
            </a:buClr>
            <a:buChar char="•"/>
            <a:defRPr kumimoji="0"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468880" indent="-182880" algn="l" rtl="0" eaLnBrk="1" latinLnBrk="0" hangingPunct="1">
            <a:spcBef>
              <a:spcPct val="20000"/>
            </a:spcBef>
            <a:buClr>
              <a:schemeClr val="tx2"/>
            </a:buClr>
            <a:buFontTx/>
            <a:buChar char="•"/>
            <a:defRPr kumimoji="0" sz="1400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buNone/>
          </a:pPr>
          <a:r>
            <a:rPr lang="id-ID"/>
            <a:t>Q =1,71 m.B.h</a:t>
          </a:r>
          <a:r>
            <a:rPr lang="id-ID" sz="2800" baseline="70000"/>
            <a:t>3/2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38"/>
  <sheetViews>
    <sheetView tabSelected="1" workbookViewId="0">
      <selection activeCell="AL16" sqref="AL16"/>
    </sheetView>
  </sheetViews>
  <sheetFormatPr defaultRowHeight="15"/>
  <cols>
    <col min="1" max="1" width="8.5703125" customWidth="1"/>
    <col min="2" max="2" width="7.140625" customWidth="1"/>
    <col min="3" max="3" width="7.85546875" customWidth="1"/>
    <col min="4" max="4" width="7.5703125" customWidth="1"/>
    <col min="5" max="5" width="7.85546875" customWidth="1"/>
    <col min="6" max="6" width="8.85546875" customWidth="1"/>
    <col min="7" max="7" width="12.28515625" customWidth="1"/>
    <col min="8" max="8" width="7" customWidth="1"/>
    <col min="9" max="9" width="9.42578125" customWidth="1"/>
    <col min="10" max="10" width="9" customWidth="1"/>
    <col min="11" max="11" width="15.85546875" customWidth="1"/>
    <col min="13" max="13" width="11" customWidth="1"/>
    <col min="14" max="14" width="10.28515625" customWidth="1"/>
    <col min="29" max="30" width="11.28515625" customWidth="1"/>
    <col min="33" max="34" width="9.5703125" bestFit="1" customWidth="1"/>
  </cols>
  <sheetData>
    <row r="2" spans="1:35" ht="15" customHeight="1">
      <c r="A2" t="s">
        <v>0</v>
      </c>
    </row>
    <row r="4" spans="1:35" ht="30" customHeight="1">
      <c r="A4" s="82" t="s">
        <v>16</v>
      </c>
      <c r="B4" s="82" t="s">
        <v>15</v>
      </c>
      <c r="C4" s="86" t="s">
        <v>10</v>
      </c>
      <c r="D4" s="86"/>
      <c r="E4" s="86"/>
      <c r="F4" s="87"/>
      <c r="G4" s="82" t="s">
        <v>18</v>
      </c>
      <c r="H4" s="89" t="s">
        <v>13</v>
      </c>
      <c r="I4" s="90"/>
      <c r="J4" s="91"/>
      <c r="K4" s="92" t="s">
        <v>11</v>
      </c>
      <c r="L4" s="92" t="s">
        <v>5</v>
      </c>
      <c r="M4" s="79" t="s">
        <v>17</v>
      </c>
      <c r="N4" s="93"/>
      <c r="O4" s="94"/>
      <c r="P4" s="95"/>
      <c r="Q4" s="79" t="s">
        <v>10</v>
      </c>
      <c r="R4" s="93"/>
      <c r="S4" s="93"/>
      <c r="T4" s="80"/>
      <c r="U4" s="81"/>
      <c r="V4" s="98" t="s">
        <v>18</v>
      </c>
      <c r="W4" s="99"/>
      <c r="X4" s="79" t="s">
        <v>13</v>
      </c>
      <c r="Y4" s="80"/>
      <c r="Z4" s="81"/>
      <c r="AA4" s="98" t="s">
        <v>11</v>
      </c>
      <c r="AB4" s="98" t="s">
        <v>5</v>
      </c>
      <c r="AC4" s="100" t="s">
        <v>17</v>
      </c>
      <c r="AD4" s="101"/>
      <c r="AE4" s="101"/>
      <c r="AF4" s="102"/>
      <c r="AG4" s="103" t="s">
        <v>30</v>
      </c>
      <c r="AH4" s="103"/>
      <c r="AI4" s="103"/>
    </row>
    <row r="5" spans="1:35" ht="16.5" customHeight="1">
      <c r="A5" s="83"/>
      <c r="B5" s="83"/>
      <c r="C5" s="75"/>
      <c r="D5" s="75"/>
      <c r="E5" s="75"/>
      <c r="F5" s="76"/>
      <c r="G5" s="83"/>
      <c r="H5" s="71"/>
      <c r="I5" s="72"/>
      <c r="J5" s="73"/>
      <c r="K5" s="92"/>
      <c r="L5" s="92"/>
      <c r="M5" s="66"/>
      <c r="N5" s="67"/>
      <c r="O5" s="74"/>
      <c r="P5" s="96"/>
      <c r="Q5" s="66"/>
      <c r="R5" s="53"/>
      <c r="S5" s="53"/>
      <c r="T5" s="54"/>
      <c r="U5" s="55"/>
      <c r="V5" s="70"/>
      <c r="W5" s="65"/>
      <c r="X5" s="66"/>
      <c r="Y5" s="68"/>
      <c r="Z5" s="69"/>
      <c r="AA5" s="98"/>
      <c r="AB5" s="98"/>
      <c r="AC5" s="75" t="s">
        <v>6</v>
      </c>
      <c r="AD5" s="89" t="s">
        <v>7</v>
      </c>
      <c r="AE5" s="101"/>
      <c r="AF5" s="102"/>
      <c r="AG5" s="79" t="s">
        <v>28</v>
      </c>
      <c r="AH5" s="93"/>
      <c r="AI5" s="94"/>
    </row>
    <row r="6" spans="1:35" ht="27.75" customHeight="1">
      <c r="A6" s="84"/>
      <c r="B6" s="85"/>
      <c r="C6" s="59" t="s">
        <v>1</v>
      </c>
      <c r="D6" s="59" t="s">
        <v>2</v>
      </c>
      <c r="E6" s="59" t="s">
        <v>3</v>
      </c>
      <c r="F6" s="59" t="s">
        <v>4</v>
      </c>
      <c r="G6" s="88"/>
      <c r="H6" s="77" t="s">
        <v>12</v>
      </c>
      <c r="I6" s="77" t="s">
        <v>9</v>
      </c>
      <c r="J6" s="77" t="s">
        <v>14</v>
      </c>
      <c r="K6" s="92"/>
      <c r="L6" s="92"/>
      <c r="M6" s="1" t="s">
        <v>6</v>
      </c>
      <c r="N6" s="1"/>
      <c r="O6" s="1" t="s">
        <v>8</v>
      </c>
      <c r="P6" s="97"/>
      <c r="Q6" s="2" t="s">
        <v>1</v>
      </c>
      <c r="R6" s="47" t="s">
        <v>2</v>
      </c>
      <c r="S6" s="47" t="s">
        <v>3</v>
      </c>
      <c r="T6" s="52" t="s">
        <v>4</v>
      </c>
      <c r="U6" s="52" t="s">
        <v>19</v>
      </c>
      <c r="V6" s="70" t="s">
        <v>20</v>
      </c>
      <c r="W6" s="51" t="s">
        <v>21</v>
      </c>
      <c r="X6" s="70" t="s">
        <v>12</v>
      </c>
      <c r="Y6" s="70" t="s">
        <v>9</v>
      </c>
      <c r="Z6" s="70" t="s">
        <v>14</v>
      </c>
      <c r="AA6" s="98"/>
      <c r="AB6" s="98"/>
      <c r="AC6" s="62" t="s">
        <v>23</v>
      </c>
      <c r="AD6" s="77" t="s">
        <v>26</v>
      </c>
      <c r="AE6" s="77" t="s">
        <v>24</v>
      </c>
      <c r="AF6" s="63" t="s">
        <v>22</v>
      </c>
      <c r="AG6" s="56" t="s">
        <v>25</v>
      </c>
      <c r="AH6" s="56" t="s">
        <v>27</v>
      </c>
      <c r="AI6" s="56" t="s">
        <v>29</v>
      </c>
    </row>
    <row r="7" spans="1:35">
      <c r="A7" s="11">
        <v>1</v>
      </c>
      <c r="B7" s="11">
        <v>0</v>
      </c>
      <c r="C7" s="13">
        <v>4.87E-2</v>
      </c>
      <c r="D7" s="75">
        <v>4.9799999999999997E-2</v>
      </c>
      <c r="E7" s="13">
        <v>4.8000000000000001E-2</v>
      </c>
      <c r="F7" s="13">
        <f>(SUM(C7:E7)/3)</f>
        <v>4.883333333333334E-2</v>
      </c>
      <c r="G7" s="14">
        <v>0.03</v>
      </c>
      <c r="H7" s="75">
        <v>7.6999999999999999E-2</v>
      </c>
      <c r="I7" s="15">
        <f t="shared" ref="I7:I11" si="0">F7/H7</f>
        <v>0.63419913419913432</v>
      </c>
      <c r="J7" s="14">
        <v>0.65</v>
      </c>
      <c r="K7" s="75">
        <v>5.0000000000000001E-3</v>
      </c>
      <c r="L7" s="75">
        <v>6.5</v>
      </c>
      <c r="M7" s="29">
        <f>K7/L7</f>
        <v>7.6923076923076923E-4</v>
      </c>
      <c r="N7" s="29"/>
      <c r="O7" s="12">
        <f>N7/M7</f>
        <v>0</v>
      </c>
      <c r="P7" s="11"/>
      <c r="Q7" s="13">
        <v>4.87E-2</v>
      </c>
      <c r="R7" s="75">
        <v>4.9799999999999997E-2</v>
      </c>
      <c r="S7" s="13">
        <v>4.8000000000000001E-2</v>
      </c>
      <c r="T7" s="13">
        <f>(SUM(Q7:S7)/3)</f>
        <v>4.883333333333334E-2</v>
      </c>
      <c r="U7" s="13">
        <f>T7+0.001</f>
        <v>4.9833333333333341E-2</v>
      </c>
      <c r="V7" s="48">
        <v>0.03</v>
      </c>
      <c r="W7" s="49">
        <f>V7+0.0024</f>
        <v>3.2399999999999998E-2</v>
      </c>
      <c r="X7" s="75">
        <v>7.6999999999999999E-2</v>
      </c>
      <c r="Y7" s="15">
        <f t="shared" ref="Y7:Y11" si="1">T7/X7</f>
        <v>0.63419913419913432</v>
      </c>
      <c r="Z7" s="14">
        <v>0.65</v>
      </c>
      <c r="AA7" s="75">
        <v>5.0000000000000001E-3</v>
      </c>
      <c r="AB7" s="15">
        <v>6.5</v>
      </c>
      <c r="AC7" s="29">
        <f>AA7/AB7</f>
        <v>7.6923076923076923E-4</v>
      </c>
      <c r="AD7" s="29">
        <f>((2/3)*(19.6^0.5)*Z7*0.032*(U7^1.5))</f>
        <v>6.8293601880527362E-4</v>
      </c>
      <c r="AE7" s="57">
        <f>1.71*1.3*V7*(T7^1.5)</f>
        <v>7.1967310410657123E-4</v>
      </c>
      <c r="AF7" s="29">
        <f>((2/3)*(19.6^0.5)*(0.602+0.0822)*Y7*W7*(U7+0.00125))</f>
        <v>2.119677207485661E-3</v>
      </c>
      <c r="AG7" s="58">
        <f>AD7/AC7</f>
        <v>0.88781682444685572</v>
      </c>
      <c r="AH7" s="58">
        <f>AE7/AC7</f>
        <v>0.93557503533854258</v>
      </c>
      <c r="AI7" s="58">
        <f>AF7/AC7</f>
        <v>2.7555803697313594</v>
      </c>
    </row>
    <row r="8" spans="1:35">
      <c r="A8" s="11">
        <v>2</v>
      </c>
      <c r="B8" s="11">
        <v>0</v>
      </c>
      <c r="C8" s="27">
        <v>4.3999999999999997E-2</v>
      </c>
      <c r="D8" s="27">
        <v>4.4999999999999998E-2</v>
      </c>
      <c r="E8" s="27">
        <v>4.5999999999999999E-2</v>
      </c>
      <c r="F8" s="13">
        <f t="shared" ref="F8:F11" si="2">AVERAGE(C8:E8)</f>
        <v>4.5000000000000005E-2</v>
      </c>
      <c r="G8" s="60">
        <v>0.03</v>
      </c>
      <c r="H8" s="11">
        <v>7.6999999999999999E-2</v>
      </c>
      <c r="I8" s="61">
        <f t="shared" ref="I8" si="3">F8/H8</f>
        <v>0.5844155844155845</v>
      </c>
      <c r="J8" s="28">
        <v>0.64600000000000002</v>
      </c>
      <c r="K8" s="75">
        <v>5.0000000000000001E-3</v>
      </c>
      <c r="L8" s="25">
        <v>7.43</v>
      </c>
      <c r="M8" s="31">
        <f t="shared" ref="M8" si="4">K8/L8</f>
        <v>6.7294751009421266E-4</v>
      </c>
      <c r="N8" s="31"/>
      <c r="O8" s="3">
        <f t="shared" ref="O8" si="5">N8/M8</f>
        <v>0</v>
      </c>
      <c r="P8" s="11"/>
      <c r="Q8" s="50">
        <v>4.3999999999999997E-2</v>
      </c>
      <c r="R8" s="13">
        <v>4.4999999999999998E-2</v>
      </c>
      <c r="S8" s="27">
        <v>4.5999999999999999E-2</v>
      </c>
      <c r="T8" s="13">
        <f t="shared" ref="T8:T11" si="6">AVERAGE(Q8:S8)</f>
        <v>4.5000000000000005E-2</v>
      </c>
      <c r="U8" s="13">
        <f t="shared" ref="U8:U11" si="7">T8+0.001</f>
        <v>4.6000000000000006E-2</v>
      </c>
      <c r="V8" s="21">
        <v>0.03</v>
      </c>
      <c r="W8" s="49">
        <f t="shared" ref="W8:W11" si="8">V8+0.0024</f>
        <v>3.2399999999999998E-2</v>
      </c>
      <c r="X8" s="30">
        <v>7.6999999999999999E-2</v>
      </c>
      <c r="Y8" s="22">
        <f t="shared" si="1"/>
        <v>0.5844155844155845</v>
      </c>
      <c r="Z8" s="28">
        <v>0.64600000000000002</v>
      </c>
      <c r="AA8" s="23">
        <v>5.0000000000000001E-3</v>
      </c>
      <c r="AB8" s="24">
        <v>7.43</v>
      </c>
      <c r="AC8" s="64">
        <f t="shared" ref="AC8:AC11" si="9">AA8/AB8</f>
        <v>6.7294751009421266E-4</v>
      </c>
      <c r="AD8" s="29">
        <f t="shared" ref="AD8:AD11" si="10">((2/3)*(19.6^0.5)*Z8*0.032*(U8^1.5))</f>
        <v>6.0194390376527103E-4</v>
      </c>
      <c r="AE8" s="57">
        <f t="shared" ref="AE8:AE11" si="11">1.71*1.3*V8*(T8^1.5)</f>
        <v>6.3661884170396654E-4</v>
      </c>
      <c r="AF8" s="29">
        <f t="shared" ref="AF8:AF10" si="12">((2/3)*(19.6^0.5)*(0.602+0.0822)*Y8*W8*(U8+0.00125))</f>
        <v>1.8067100406660014E-3</v>
      </c>
      <c r="AG8" s="58">
        <f t="shared" ref="AG8:AG11" si="13">AD8/AC8</f>
        <v>0.89448864099519276</v>
      </c>
      <c r="AH8" s="58">
        <f t="shared" ref="AH8:AH11" si="14">AE8/AC8</f>
        <v>0.94601559877209429</v>
      </c>
      <c r="AI8" s="58">
        <f t="shared" ref="AI8:AI11" si="15">AF8/AC8</f>
        <v>2.6847711204296782</v>
      </c>
    </row>
    <row r="9" spans="1:35">
      <c r="A9" s="11">
        <v>3</v>
      </c>
      <c r="B9" s="11">
        <v>0</v>
      </c>
      <c r="C9" s="75">
        <v>4.3299999999999998E-2</v>
      </c>
      <c r="D9" s="75">
        <v>4.36E-2</v>
      </c>
      <c r="E9" s="13">
        <v>4.3999999999999997E-2</v>
      </c>
      <c r="F9" s="13">
        <f t="shared" si="2"/>
        <v>4.3633333333333336E-2</v>
      </c>
      <c r="G9" s="14">
        <v>0.03</v>
      </c>
      <c r="H9" s="75">
        <v>7.6999999999999999E-2</v>
      </c>
      <c r="I9" s="15">
        <f t="shared" si="0"/>
        <v>0.56666666666666676</v>
      </c>
      <c r="J9" s="14">
        <v>0.64600000000000002</v>
      </c>
      <c r="K9" s="75">
        <v>5.0000000000000001E-3</v>
      </c>
      <c r="L9" s="75">
        <v>7.62</v>
      </c>
      <c r="M9" s="29">
        <f t="shared" ref="M9:M11" si="16">K9/L9</f>
        <v>6.5616797900262466E-4</v>
      </c>
      <c r="N9" s="29"/>
      <c r="O9" s="12">
        <f t="shared" ref="O9:O11" si="17">N9/M9</f>
        <v>0</v>
      </c>
      <c r="P9" s="11"/>
      <c r="Q9" s="75">
        <v>4.3299999999999998E-2</v>
      </c>
      <c r="R9" s="75">
        <v>4.36E-2</v>
      </c>
      <c r="S9" s="13">
        <v>4.3999999999999997E-2</v>
      </c>
      <c r="T9" s="13">
        <f t="shared" si="6"/>
        <v>4.3633333333333336E-2</v>
      </c>
      <c r="U9" s="13">
        <f t="shared" si="7"/>
        <v>4.4633333333333337E-2</v>
      </c>
      <c r="V9" s="14">
        <v>0.03</v>
      </c>
      <c r="W9" s="49">
        <f t="shared" si="8"/>
        <v>3.2399999999999998E-2</v>
      </c>
      <c r="X9" s="75">
        <v>7.6999999999999999E-2</v>
      </c>
      <c r="Y9" s="15">
        <f t="shared" si="1"/>
        <v>0.56666666666666676</v>
      </c>
      <c r="Z9" s="14">
        <v>0.64600000000000002</v>
      </c>
      <c r="AA9" s="75">
        <v>5.0000000000000001E-3</v>
      </c>
      <c r="AB9" s="15">
        <v>7.62</v>
      </c>
      <c r="AC9" s="29">
        <f t="shared" si="9"/>
        <v>6.5616797900262466E-4</v>
      </c>
      <c r="AD9" s="29">
        <f t="shared" si="10"/>
        <v>5.7531838992725261E-4</v>
      </c>
      <c r="AE9" s="57">
        <f t="shared" si="11"/>
        <v>6.078386409232178E-4</v>
      </c>
      <c r="AF9" s="29">
        <f t="shared" si="12"/>
        <v>1.7011690950988658E-3</v>
      </c>
      <c r="AG9" s="58">
        <f t="shared" si="13"/>
        <v>0.87678522624913302</v>
      </c>
      <c r="AH9" s="58">
        <f t="shared" si="14"/>
        <v>0.92634608876698388</v>
      </c>
      <c r="AI9" s="58">
        <f t="shared" si="15"/>
        <v>2.5925817009306718</v>
      </c>
    </row>
    <row r="10" spans="1:35">
      <c r="A10" s="11">
        <v>4</v>
      </c>
      <c r="B10" s="11">
        <v>0</v>
      </c>
      <c r="C10" s="75">
        <v>4.1000000000000002E-2</v>
      </c>
      <c r="D10" s="75">
        <v>4.1399999999999999E-2</v>
      </c>
      <c r="E10" s="75">
        <v>4.1799999999999997E-2</v>
      </c>
      <c r="F10" s="13">
        <f t="shared" si="2"/>
        <v>4.1399999999999999E-2</v>
      </c>
      <c r="G10" s="14">
        <v>0.03</v>
      </c>
      <c r="H10" s="75">
        <v>7.6999999999999999E-2</v>
      </c>
      <c r="I10" s="15">
        <f t="shared" si="0"/>
        <v>0.53766233766233762</v>
      </c>
      <c r="J10" s="14">
        <v>0.64300000000000002</v>
      </c>
      <c r="K10" s="75">
        <v>5.0000000000000001E-3</v>
      </c>
      <c r="L10" s="75">
        <v>8.4499999999999993</v>
      </c>
      <c r="M10" s="29">
        <f t="shared" si="16"/>
        <v>5.9171597633136106E-4</v>
      </c>
      <c r="N10" s="29"/>
      <c r="O10" s="12">
        <f t="shared" si="17"/>
        <v>0</v>
      </c>
      <c r="P10" s="11"/>
      <c r="Q10" s="75">
        <v>4.1000000000000002E-2</v>
      </c>
      <c r="R10" s="75">
        <v>4.1399999999999999E-2</v>
      </c>
      <c r="S10" s="75">
        <v>4.1799999999999997E-2</v>
      </c>
      <c r="T10" s="13">
        <f t="shared" si="6"/>
        <v>4.1399999999999999E-2</v>
      </c>
      <c r="U10" s="13">
        <f t="shared" si="7"/>
        <v>4.24E-2</v>
      </c>
      <c r="V10" s="14">
        <v>0.03</v>
      </c>
      <c r="W10" s="49">
        <f t="shared" si="8"/>
        <v>3.2399999999999998E-2</v>
      </c>
      <c r="X10" s="75">
        <v>7.6999999999999999E-2</v>
      </c>
      <c r="Y10" s="15">
        <f t="shared" si="1"/>
        <v>0.53766233766233762</v>
      </c>
      <c r="Z10" s="14">
        <v>0.64300000000000002</v>
      </c>
      <c r="AA10" s="75">
        <v>5.0000000000000001E-3</v>
      </c>
      <c r="AB10" s="15">
        <v>8.4499999999999993</v>
      </c>
      <c r="AC10" s="29">
        <f t="shared" si="9"/>
        <v>5.9171597633136106E-4</v>
      </c>
      <c r="AD10" s="29">
        <f t="shared" si="10"/>
        <v>5.3020828872176612E-4</v>
      </c>
      <c r="AE10" s="57">
        <f t="shared" si="11"/>
        <v>5.6177347452568297E-4</v>
      </c>
      <c r="AF10" s="29">
        <f t="shared" si="12"/>
        <v>1.53553146694318E-3</v>
      </c>
      <c r="AG10" s="58">
        <f t="shared" si="13"/>
        <v>0.89605200793978457</v>
      </c>
      <c r="AH10" s="58">
        <f t="shared" si="14"/>
        <v>0.94939717194840401</v>
      </c>
      <c r="AI10" s="58">
        <f t="shared" si="15"/>
        <v>2.5950481791339737</v>
      </c>
    </row>
    <row r="11" spans="1:35">
      <c r="A11" s="11">
        <v>5</v>
      </c>
      <c r="B11" s="11">
        <v>0</v>
      </c>
      <c r="C11" s="75">
        <v>3.5700000000000003E-2</v>
      </c>
      <c r="D11" s="75">
        <v>3.5999999999999997E-2</v>
      </c>
      <c r="E11" s="75">
        <v>3.73E-2</v>
      </c>
      <c r="F11" s="13">
        <f t="shared" si="2"/>
        <v>3.6333333333333336E-2</v>
      </c>
      <c r="G11" s="14">
        <v>0.03</v>
      </c>
      <c r="H11" s="75">
        <v>7.6999999999999999E-2</v>
      </c>
      <c r="I11" s="15">
        <f t="shared" si="0"/>
        <v>0.47186147186147187</v>
      </c>
      <c r="J11" s="14">
        <v>0.63500000000000001</v>
      </c>
      <c r="K11" s="75">
        <v>5.0000000000000001E-3</v>
      </c>
      <c r="L11" s="75">
        <v>10.27</v>
      </c>
      <c r="M11" s="29">
        <f t="shared" si="16"/>
        <v>4.8685491723466409E-4</v>
      </c>
      <c r="N11" s="29"/>
      <c r="O11" s="12">
        <f t="shared" si="17"/>
        <v>0</v>
      </c>
      <c r="P11" s="11"/>
      <c r="Q11" s="75">
        <v>3.5700000000000003E-2</v>
      </c>
      <c r="R11" s="75">
        <v>3.5999999999999997E-2</v>
      </c>
      <c r="S11" s="75">
        <v>3.73E-2</v>
      </c>
      <c r="T11" s="13">
        <f t="shared" si="6"/>
        <v>3.6333333333333336E-2</v>
      </c>
      <c r="U11" s="13">
        <f t="shared" si="7"/>
        <v>3.7333333333333336E-2</v>
      </c>
      <c r="V11" s="14">
        <v>0.03</v>
      </c>
      <c r="W11" s="49">
        <f t="shared" si="8"/>
        <v>3.2399999999999998E-2</v>
      </c>
      <c r="X11" s="75">
        <v>7.6999999999999999E-2</v>
      </c>
      <c r="Y11" s="15">
        <f t="shared" si="1"/>
        <v>0.47186147186147187</v>
      </c>
      <c r="Z11" s="14">
        <v>0.63500000000000001</v>
      </c>
      <c r="AA11" s="75">
        <v>5.0000000000000001E-3</v>
      </c>
      <c r="AB11" s="15">
        <v>10.27</v>
      </c>
      <c r="AC11" s="29">
        <f t="shared" si="9"/>
        <v>4.8685491723466409E-4</v>
      </c>
      <c r="AD11" s="29">
        <f t="shared" si="10"/>
        <v>4.326190428874555E-4</v>
      </c>
      <c r="AE11" s="57">
        <f t="shared" si="11"/>
        <v>4.6186875354877599E-4</v>
      </c>
      <c r="AF11" s="29">
        <f>((2/3)*(19.6^0.5)*(0.602+0.0822)*Y11*W11*(U11+0.00125))</f>
        <v>1.1911847360675559E-3</v>
      </c>
      <c r="AG11" s="58">
        <f t="shared" si="13"/>
        <v>0.8885995140908336</v>
      </c>
      <c r="AH11" s="58">
        <f t="shared" si="14"/>
        <v>0.94867841978918588</v>
      </c>
      <c r="AI11" s="58">
        <f t="shared" si="15"/>
        <v>2.44669344788276</v>
      </c>
    </row>
    <row r="12" spans="1:3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 t="s">
        <v>4</v>
      </c>
      <c r="O12" s="19">
        <f>SUM(O7:O11)/10</f>
        <v>0</v>
      </c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8"/>
      <c r="AE12" s="19"/>
      <c r="AG12" s="78">
        <f>SUM(AG7:AG11)/5</f>
        <v>0.88874844274435993</v>
      </c>
      <c r="AH12" s="78">
        <f t="shared" ref="AH12:AI12" si="18">SUM(AH7:AH11)/5</f>
        <v>0.9412024629230421</v>
      </c>
      <c r="AI12" s="78">
        <f t="shared" si="18"/>
        <v>2.6149349636216885</v>
      </c>
    </row>
    <row r="13" spans="1: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spans="1: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35" ht="15.75">
      <c r="A15" s="32"/>
      <c r="B15" s="32"/>
      <c r="C15" s="4"/>
      <c r="D15" s="4"/>
      <c r="E15" s="4"/>
      <c r="F15" s="7"/>
      <c r="G15" s="34"/>
      <c r="H15" s="35"/>
      <c r="I15" s="36"/>
      <c r="J15" s="37"/>
      <c r="K15" s="38"/>
      <c r="L15" s="5"/>
      <c r="M15" s="39"/>
      <c r="N15" s="40"/>
      <c r="O15" s="41"/>
      <c r="P15" s="32"/>
    </row>
    <row r="16" spans="1:35" ht="15.75">
      <c r="A16" s="32"/>
      <c r="B16" s="32"/>
      <c r="C16" s="7"/>
      <c r="D16" s="4"/>
      <c r="E16" s="4"/>
      <c r="F16" s="7"/>
      <c r="G16" s="34"/>
      <c r="H16" s="35"/>
      <c r="I16" s="36"/>
      <c r="J16" s="37"/>
      <c r="K16" s="38"/>
      <c r="L16" s="5"/>
      <c r="M16" s="39"/>
      <c r="N16" s="40"/>
      <c r="O16" s="41"/>
      <c r="P16" s="32"/>
    </row>
    <row r="17" spans="1:16" ht="15.75">
      <c r="A17" s="32"/>
      <c r="B17" s="32"/>
      <c r="C17" s="4"/>
      <c r="D17" s="4"/>
      <c r="E17" s="4"/>
      <c r="F17" s="7"/>
      <c r="G17" s="34"/>
      <c r="H17" s="35"/>
      <c r="I17" s="36"/>
      <c r="J17" s="37"/>
      <c r="K17" s="38"/>
      <c r="L17" s="4"/>
      <c r="M17" s="39"/>
      <c r="N17" s="40"/>
      <c r="O17" s="41"/>
      <c r="P17" s="32"/>
    </row>
    <row r="18" spans="1:16" ht="15.75">
      <c r="A18" s="32"/>
      <c r="B18" s="32"/>
      <c r="C18" s="4"/>
      <c r="D18" s="4"/>
      <c r="E18" s="4"/>
      <c r="F18" s="7"/>
      <c r="G18" s="34"/>
      <c r="H18" s="35"/>
      <c r="I18" s="36"/>
      <c r="J18" s="37"/>
      <c r="K18" s="38"/>
      <c r="L18" s="6"/>
      <c r="M18" s="39"/>
      <c r="N18" s="40"/>
      <c r="O18" s="41"/>
      <c r="P18" s="32"/>
    </row>
    <row r="19" spans="1:16" ht="15.75">
      <c r="A19" s="32"/>
      <c r="B19" s="32"/>
      <c r="C19" s="4"/>
      <c r="D19" s="4"/>
      <c r="E19" s="4"/>
      <c r="F19" s="7"/>
      <c r="G19" s="34"/>
      <c r="H19" s="35"/>
      <c r="I19" s="36"/>
      <c r="J19" s="37"/>
      <c r="K19" s="38"/>
      <c r="L19" s="6"/>
      <c r="M19" s="39"/>
      <c r="N19" s="40"/>
      <c r="O19" s="41"/>
      <c r="P19" s="32"/>
    </row>
    <row r="20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15.75">
      <c r="A21" s="32"/>
      <c r="B21" s="32"/>
      <c r="C21" s="7"/>
      <c r="D21" s="7"/>
      <c r="E21" s="7"/>
      <c r="F21" s="7"/>
      <c r="G21" s="34"/>
      <c r="H21" s="35"/>
      <c r="I21" s="36"/>
      <c r="J21" s="8"/>
      <c r="K21" s="38"/>
      <c r="L21" s="5"/>
      <c r="M21" s="39"/>
      <c r="N21" s="40"/>
      <c r="O21" s="41"/>
      <c r="P21" s="32"/>
    </row>
    <row r="22" spans="1:16" ht="17.25" customHeight="1">
      <c r="A22" s="32"/>
      <c r="B22" s="32"/>
      <c r="C22" s="7"/>
      <c r="D22" s="7"/>
      <c r="E22" s="7"/>
      <c r="F22" s="7"/>
      <c r="G22" s="34"/>
      <c r="H22" s="35"/>
      <c r="I22" s="36"/>
      <c r="J22" s="8"/>
      <c r="K22" s="38"/>
      <c r="L22" s="5"/>
      <c r="M22" s="39"/>
      <c r="N22" s="40"/>
      <c r="O22" s="41"/>
      <c r="P22" s="32"/>
    </row>
    <row r="23" spans="1:16" ht="15.75">
      <c r="A23" s="32"/>
      <c r="B23" s="32"/>
      <c r="C23" s="7"/>
      <c r="D23" s="7"/>
      <c r="E23" s="7"/>
      <c r="F23" s="7"/>
      <c r="G23" s="34"/>
      <c r="H23" s="35"/>
      <c r="I23" s="36"/>
      <c r="J23" s="8"/>
      <c r="K23" s="38"/>
      <c r="L23" s="4"/>
      <c r="M23" s="39"/>
      <c r="N23" s="40"/>
      <c r="O23" s="41"/>
      <c r="P23" s="32"/>
    </row>
    <row r="24" spans="1:16" ht="15.75">
      <c r="A24" s="32"/>
      <c r="B24" s="32"/>
      <c r="C24" s="7"/>
      <c r="D24" s="7"/>
      <c r="E24" s="7"/>
      <c r="F24" s="7"/>
      <c r="G24" s="34"/>
      <c r="H24" s="35"/>
      <c r="I24" s="36"/>
      <c r="J24" s="8"/>
      <c r="K24" s="38"/>
      <c r="L24" s="4"/>
      <c r="M24" s="39"/>
      <c r="N24" s="40"/>
      <c r="O24" s="41"/>
      <c r="P24" s="32"/>
    </row>
    <row r="25" spans="1:16" ht="15.75">
      <c r="A25" s="32"/>
      <c r="B25" s="32"/>
      <c r="C25" s="7"/>
      <c r="D25" s="7"/>
      <c r="E25" s="7"/>
      <c r="F25" s="7"/>
      <c r="G25" s="34"/>
      <c r="H25" s="35"/>
      <c r="I25" s="36"/>
      <c r="J25" s="8"/>
      <c r="K25" s="38"/>
      <c r="L25" s="4"/>
      <c r="M25" s="39"/>
      <c r="N25" s="9"/>
      <c r="O25" s="10"/>
      <c r="P25" s="32"/>
    </row>
    <row r="26" spans="1:16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>
      <c r="A27" s="32"/>
      <c r="B27" s="32"/>
      <c r="C27" s="20"/>
      <c r="D27" s="20"/>
      <c r="E27" s="20"/>
      <c r="F27" s="27"/>
      <c r="G27" s="42"/>
      <c r="H27" s="35"/>
      <c r="I27" s="43"/>
      <c r="J27" s="28"/>
      <c r="K27" s="44"/>
      <c r="L27" s="24"/>
      <c r="M27" s="45"/>
      <c r="N27" s="46"/>
      <c r="O27" s="41"/>
      <c r="P27" s="32"/>
    </row>
    <row r="28" spans="1:16">
      <c r="A28" s="32"/>
      <c r="B28" s="32"/>
      <c r="C28" s="20"/>
      <c r="D28" s="20"/>
      <c r="E28" s="20"/>
      <c r="F28" s="27"/>
      <c r="G28" s="42"/>
      <c r="H28" s="35"/>
      <c r="I28" s="43"/>
      <c r="J28" s="28"/>
      <c r="K28" s="44"/>
      <c r="L28" s="24"/>
      <c r="M28" s="45"/>
      <c r="N28" s="46"/>
      <c r="O28" s="41"/>
      <c r="P28" s="32"/>
    </row>
    <row r="29" spans="1:16">
      <c r="A29" s="32"/>
      <c r="B29" s="32"/>
      <c r="C29" s="20"/>
      <c r="D29" s="20"/>
      <c r="E29" s="20"/>
      <c r="F29" s="27"/>
      <c r="G29" s="42"/>
      <c r="H29" s="35"/>
      <c r="I29" s="43"/>
      <c r="J29" s="28"/>
      <c r="K29" s="44"/>
      <c r="L29" s="25"/>
      <c r="M29" s="45"/>
      <c r="N29" s="46"/>
      <c r="O29" s="41"/>
      <c r="P29" s="32"/>
    </row>
    <row r="30" spans="1:16">
      <c r="A30" s="32"/>
      <c r="B30" s="32"/>
      <c r="C30" s="20"/>
      <c r="D30" s="20"/>
      <c r="E30" s="20"/>
      <c r="F30" s="27"/>
      <c r="G30" s="42"/>
      <c r="H30" s="35"/>
      <c r="I30" s="43"/>
      <c r="J30" s="28"/>
      <c r="K30" s="44"/>
      <c r="L30" s="25"/>
      <c r="M30" s="45"/>
      <c r="N30" s="46"/>
      <c r="O30" s="41"/>
      <c r="P30" s="32"/>
    </row>
    <row r="31" spans="1:16">
      <c r="A31" s="32"/>
      <c r="B31" s="32"/>
      <c r="C31" s="20"/>
      <c r="D31" s="20"/>
      <c r="E31" s="20"/>
      <c r="F31" s="27"/>
      <c r="G31" s="42"/>
      <c r="H31" s="35"/>
      <c r="I31" s="43"/>
      <c r="J31" s="28"/>
      <c r="K31" s="44"/>
      <c r="L31" s="25"/>
      <c r="M31" s="45"/>
      <c r="N31" s="26"/>
      <c r="O31" s="10"/>
      <c r="P31" s="32"/>
    </row>
    <row r="32" spans="1:16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3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3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AE34">
        <f>(19.53-15.24)/19.51</f>
        <v>0.21988723731419788</v>
      </c>
    </row>
    <row r="35" spans="1:3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3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3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3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</sheetData>
  <mergeCells count="18">
    <mergeCell ref="AA4:AA6"/>
    <mergeCell ref="AB4:AB6"/>
    <mergeCell ref="AC4:AF4"/>
    <mergeCell ref="AG4:AI4"/>
    <mergeCell ref="AD5:AF5"/>
    <mergeCell ref="AG5:AI5"/>
    <mergeCell ref="X4:Z4"/>
    <mergeCell ref="A4:A6"/>
    <mergeCell ref="B4:B6"/>
    <mergeCell ref="C4:F4"/>
    <mergeCell ref="G4:G6"/>
    <mergeCell ref="H4:J4"/>
    <mergeCell ref="K4:K6"/>
    <mergeCell ref="L4:L6"/>
    <mergeCell ref="M4:O4"/>
    <mergeCell ref="P4:P6"/>
    <mergeCell ref="Q4:U4"/>
    <mergeCell ref="V4:W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segempattukpenl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SUHARDI</dc:creator>
  <cp:lastModifiedBy>SUHARDI</cp:lastModifiedBy>
  <dcterms:created xsi:type="dcterms:W3CDTF">2017-07-29T12:18:05Z</dcterms:created>
  <dcterms:modified xsi:type="dcterms:W3CDTF">2019-10-05T13:21:53Z</dcterms:modified>
</cp:coreProperties>
</file>